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<sst xmlns="http://schemas.openxmlformats.org/spreadsheetml/2006/main" count="404" uniqueCount="212">
  <si>
    <t>部门公开表1</t>
  </si>
  <si>
    <t>收支预算总表</t>
  </si>
  <si>
    <t>填报单位：铅山县太源畲族乡人民政府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</si>
  <si>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</si>
  <si>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</si>
  <si>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</si>
  <si>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</si>
  <si>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</si>
  <si>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</si>
  <si>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</si>
  <si>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一般公共服务支出</t>
  </si>
  <si>
    <t xml:space="preserve">    一般公共预算拨款收入</t>
  </si>
  <si>
    <t>公共安全支出</t>
  </si>
  <si>
    <t xml:space="preserve">    政府性基金预算拨款收入</t>
  </si>
  <si>
    <t>文化旅游体育与传媒支出</t>
  </si>
  <si>
    <t xml:space="preserve">    专项收入</t>
  </si>
  <si>
    <t>社会保障和就业支出</t>
  </si>
  <si>
    <t xml:space="preserve">    预算内投资收入</t>
  </si>
  <si>
    <t>节能环保支出</t>
  </si>
  <si>
    <t>二、事业收入</t>
  </si>
  <si>
    <t>城乡社区支出</t>
  </si>
  <si>
    <t>三、事业单位经营收入</t>
  </si>
  <si>
    <t>农林水支出</t>
  </si>
  <si>
    <t>四、其他收入</t>
  </si>
  <si>
    <t>住房保障支出</t>
  </si>
  <si>
    <t>五、附属单位上缴收入</t>
  </si>
  <si>
    <t>其他支出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</si>
  <si>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</si>
  <si>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</si>
  <si>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</si>
  <si>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</si>
  <si>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</si>
  <si>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</si>
  <si>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</si>
  <si>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</si>
  <si>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</si>
  <si>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</si>
  <si>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填报单位：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</si>
  <si>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</si>
  <si>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</si>
  <si>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</si>
  <si>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</si>
  <si>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</si>
  <si>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</si>
  <si>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</si>
  <si>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</si>
  <si>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</si>
  <si>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</si>
  <si>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</si>
  <si>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</si>
  <si>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</si>
  <si>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</si>
  <si>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</si>
  <si>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</si>
  <si>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201</t>
  </si>
  <si>
    <t>　02</t>
  </si>
  <si>
    <t>　政协事务</t>
  </si>
  <si>
    <t>　　2010202</t>
  </si>
  <si>
    <t>　　一般行政管理事务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</si>
  <si>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</si>
  <si>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</si>
  <si>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</si>
  <si>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</si>
  <si>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</si>
  <si>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</si>
  <si>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　2010399</t>
  </si>
  <si>
    <t>　　其他政府办公厅（室）及相关机构事务支出</t>
  </si>
  <si>
    <t>　05</t>
  </si>
  <si>
    <t>　统计信息事务</t>
  </si>
  <si>
    <t>　　2010550</t>
  </si>
  <si>
    <t>　06</t>
  </si>
  <si>
    <t>　财政事务</t>
  </si>
  <si>
    <t>　　2010650</t>
  </si>
  <si>
    <t>　　2010699</t>
  </si>
  <si>
    <t>　　其他财政事务支出</t>
  </si>
  <si>
    <t>　23</t>
  </si>
  <si>
    <t>　民族事务</t>
  </si>
  <si>
    <t>　　2012399</t>
  </si>
  <si>
    <t>　　其他民族事务支出</t>
  </si>
  <si>
    <t>　29</t>
  </si>
  <si>
    <t>　群众团体事务</t>
  </si>
  <si>
    <t>　　2012999</t>
  </si>
  <si>
    <t>　　其他群众团体事务支出</t>
  </si>
  <si>
    <t>204</t>
  </si>
  <si>
    <t>　99</t>
  </si>
  <si>
    <t>　其他公共安全支出</t>
  </si>
  <si>
    <t>　　2049999</t>
  </si>
  <si>
    <t>　　其他公共安全支出</t>
  </si>
  <si>
    <t>207</t>
  </si>
  <si>
    <t>　01</t>
  </si>
  <si>
    <t>　文化和旅游</t>
  </si>
  <si>
    <t>　　2070199</t>
  </si>
  <si>
    <t>　　其他文化和旅游支出</t>
  </si>
  <si>
    <t>208</t>
  </si>
  <si>
    <t>　07</t>
  </si>
  <si>
    <t>　就业补助</t>
  </si>
  <si>
    <t>　　2080705</t>
  </si>
  <si>
    <t>　　公益性岗位补贴</t>
  </si>
  <si>
    <t>　10</t>
  </si>
  <si>
    <t>　社会福利</t>
  </si>
  <si>
    <t>　　2081004</t>
  </si>
  <si>
    <t>　　殡葬</t>
  </si>
  <si>
    <t>　21</t>
  </si>
  <si>
    <t>　特困人员救助供养</t>
  </si>
  <si>
    <t>　　2082102</t>
  </si>
  <si>
    <t>　　农村特困人员救助供养支出</t>
  </si>
  <si>
    <t>211</t>
  </si>
  <si>
    <t>　04</t>
  </si>
  <si>
    <t>　自然生态保护</t>
  </si>
  <si>
    <t>　　2110402</t>
  </si>
  <si>
    <t>　　农村环境保护</t>
  </si>
  <si>
    <t>212</t>
  </si>
  <si>
    <t>　城乡社区环境卫生</t>
  </si>
  <si>
    <t>　　2120501</t>
  </si>
  <si>
    <t>　　城乡社区环境卫生</t>
  </si>
  <si>
    <t>　08</t>
  </si>
  <si>
    <t>　国有土地使用权出让收入安排的支出</t>
  </si>
  <si>
    <t>　　2120802</t>
  </si>
  <si>
    <t>　　土地开发支出</t>
  </si>
  <si>
    <t>213</t>
  </si>
  <si>
    <t>　农业农村</t>
  </si>
  <si>
    <t>　　2130126</t>
  </si>
  <si>
    <t>　　农村社会事业</t>
  </si>
  <si>
    <t>　水利</t>
  </si>
  <si>
    <t>　　2130314</t>
  </si>
  <si>
    <t>　　防汛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</si>
  <si>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</si>
  <si>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</si>
  <si>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</si>
  <si>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</si>
  <si>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</si>
  <si>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　2130799</t>
  </si>
  <si>
    <t>　　其他农村综合改革支出</t>
  </si>
  <si>
    <t>221</t>
  </si>
  <si>
    <t>　保障性安居工程支出</t>
  </si>
  <si>
    <t>　　2210103</t>
  </si>
  <si>
    <t>　　棚户区改造</t>
  </si>
  <si>
    <t>229</t>
  </si>
  <si>
    <t>　60</t>
  </si>
  <si>
    <t>　彩票公益金及对应专项债务收入安排的支出</t>
  </si>
  <si>
    <t>　　2296002</t>
  </si>
  <si>
    <t>　　用于社会福利的彩票公益金支出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</si>
  <si>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</si>
  <si>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</si>
  <si>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</si>
  <si>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</si>
  <si>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</si>
  <si>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</si>
  <si>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</si>
  <si>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</si>
  <si>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</si>
  <si>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</si>
  <si>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</si>
  <si>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</si>
  <si>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</si>
  <si>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</si>
  <si>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二、结转下年</t>
  </si>
  <si>
    <t>二、上年结转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</si>
  <si>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</si>
  <si>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</si>
  <si>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</si>
  <si>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</si>
  <si>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</si>
  <si>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</si>
  <si>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</si>
  <si>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</si>
  <si>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</si>
  <si>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</si>
  <si>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</si>
  <si>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</si>
  <si>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</si>
  <si>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</si>
  <si>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</si>
  <si>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</si>
  <si>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</si>
  <si>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</si>
  <si>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</si>
  <si>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</si>
  <si>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</si>
  <si>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</si>
  <si>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</si>
  <si>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</si>
  <si>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30199</t>
  </si>
  <si>
    <t>　其他工资福利支出</t>
  </si>
  <si>
    <t>商品和服务支出</t>
  </si>
  <si>
    <t>30201</t>
  </si>
  <si>
    <t>　办公费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</si>
  <si>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</si>
  <si>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</si>
  <si>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</si>
  <si>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</si>
  <si>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</si>
  <si>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</si>
  <si>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</si>
  <si>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30399</t>
  </si>
  <si>
    <t>　其他对个人和家庭的补助</t>
  </si>
  <si>
    <t>类</t>
  </si>
  <si>
    <t>款</t>
  </si>
  <si>
    <t>……</t>
  </si>
  <si>
    <t>部门公开表7</t>
  </si>
  <si>
    <t>一般公共预算“三公”经费支出表</t>
  </si>
  <si>
    <t>太源畲族乡人民政府</t>
  </si>
  <si>
    <t>因公出国（境）费</t>
  </si>
  <si>
    <t>公务接待费</t>
  </si>
  <si>
    <t>公务用车运行维护费</t>
  </si>
  <si>
    <t>公务用车购置</t>
  </si>
  <si>
    <t>小计</t>
  </si>
  <si>
    <t>一般公务出国(境)费</t>
  </si>
  <si>
    <t>高等学校和科研院所学术交流合作出国（境）费</t>
  </si>
  <si>
    <t>部门公开表8</t>
  </si>
  <si>
    <t>政府性基金预算支出表</t>
  </si>
  <si>
    <t>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</si>
</sst>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0" xfId="63" applyAlignment="1">
      <alignment horizontal="center" vertical="center"/>
      <protection/>
    </xf>
    <xf numFmtId="176" fontId="3" fillId="0" borderId="0" xfId="63" applyNumberForma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63" applyAlignment="1">
      <alignment horizontal="center" vertical="center"/>
      <protection/>
    </xf>
    <xf numFmtId="176" fontId="2" fillId="0" borderId="0" xfId="0" applyNumberFormat="1" applyFont="1" applyAlignment="1">
      <alignment horizontal="center" vertical="center"/>
    </xf>
    <xf numFmtId="0" fontId="3" fillId="0" borderId="0" xfId="63" applyFill="1" applyAlignment="1">
      <alignment horizontal="center" vertical="center"/>
      <protection/>
    </xf>
    <xf numFmtId="176" fontId="3" fillId="0" borderId="0" xfId="63" applyNumberFormat="1" applyFill="1" applyAlignment="1">
      <alignment horizontal="center" vertical="center"/>
      <protection/>
    </xf>
    <xf numFmtId="176" fontId="3" fillId="0" borderId="0" xfId="63" applyNumberFormat="1" applyAlignment="1">
      <alignment horizontal="center" vertical="center"/>
      <protection/>
    </xf>
    <xf numFmtId="0" fontId="4" fillId="0" borderId="13" xfId="63" applyNumberFormat="1" applyFont="1" applyFill="1" applyBorder="1" applyAlignment="1" applyProtection="1">
      <alignment horizontal="center" vertical="center"/>
      <protection/>
    </xf>
    <xf numFmtId="0" fontId="3" fillId="0" borderId="10" xfId="63" applyFill="1" applyBorder="1" applyAlignment="1">
      <alignment horizontal="center" vertical="center"/>
      <protection/>
    </xf>
    <xf numFmtId="176" fontId="3" fillId="0" borderId="10" xfId="63" applyNumberFormat="1" applyFill="1" applyBorder="1" applyAlignment="1">
      <alignment horizontal="center" vertical="center"/>
      <protection/>
    </xf>
    <xf numFmtId="176" fontId="4" fillId="0" borderId="14" xfId="63" applyNumberFormat="1" applyFont="1" applyFill="1" applyBorder="1" applyAlignment="1" applyProtection="1">
      <alignment horizontal="center" vertical="center"/>
      <protection/>
    </xf>
    <xf numFmtId="176" fontId="4" fillId="0" borderId="11" xfId="63" applyNumberFormat="1" applyFont="1" applyFill="1" applyBorder="1" applyAlignment="1" applyProtection="1">
      <alignment horizontal="center" vertical="center" wrapText="1"/>
      <protection/>
    </xf>
    <xf numFmtId="176" fontId="4" fillId="0" borderId="11" xfId="63" applyNumberFormat="1" applyFont="1" applyFill="1" applyBorder="1" applyAlignment="1" applyProtection="1">
      <alignment horizontal="center" vertical="center"/>
      <protection/>
    </xf>
    <xf numFmtId="0" fontId="4" fillId="0" borderId="11" xfId="63" applyNumberFormat="1" applyFont="1" applyFill="1" applyBorder="1" applyAlignment="1" applyProtection="1">
      <alignment horizontal="center" vertical="center"/>
      <protection/>
    </xf>
    <xf numFmtId="0" fontId="4" fillId="0" borderId="0" xfId="63" applyNumberFormat="1" applyFont="1" applyFill="1" applyBorder="1" applyAlignment="1" applyProtection="1">
      <alignment horizontal="center" vertical="center"/>
      <protection/>
    </xf>
    <xf numFmtId="176" fontId="4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10" xfId="63" applyBorder="1" applyAlignment="1">
      <alignment horizontal="center" vertical="center"/>
      <protection/>
    </xf>
    <xf numFmtId="176" fontId="3" fillId="0" borderId="10" xfId="63" applyNumberFormat="1" applyBorder="1" applyAlignment="1">
      <alignment horizontal="center" vertical="center"/>
      <protection/>
    </xf>
    <xf numFmtId="176" fontId="3" fillId="0" borderId="10" xfId="63" applyNumberFormat="1" applyFill="1" applyBorder="1" applyAlignment="1">
      <alignment horizontal="center" vertical="center"/>
      <protection/>
    </xf>
    <xf numFmtId="0" fontId="3" fillId="0" borderId="0" xfId="63" applyFill="1" applyAlignment="1">
      <alignment horizontal="center" vertical="center"/>
      <protection/>
    </xf>
    <xf numFmtId="176" fontId="3" fillId="0" borderId="0" xfId="63" applyNumberFormat="1" applyFill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0" xfId="63" applyFill="1" applyAlignment="1">
      <alignment wrapText="1"/>
      <protection/>
    </xf>
    <xf numFmtId="0" fontId="4" fillId="0" borderId="0" xfId="63" applyFont="1" applyFill="1" applyAlignment="1">
      <alignment wrapText="1"/>
      <protection/>
    </xf>
    <xf numFmtId="0" fontId="4" fillId="0" borderId="0" xfId="63" applyFont="1" applyFill="1" applyAlignment="1">
      <alignment horizontal="center" wrapText="1"/>
      <protection/>
    </xf>
    <xf numFmtId="176" fontId="4" fillId="0" borderId="0" xfId="63" applyNumberFormat="1" applyFont="1" applyFill="1" applyAlignment="1">
      <alignment horizontal="center" wrapText="1"/>
      <protection/>
    </xf>
    <xf numFmtId="0" fontId="5" fillId="0" borderId="0" xfId="63" applyFont="1" applyFill="1" applyAlignment="1">
      <alignment wrapText="1"/>
      <protection/>
    </xf>
    <xf numFmtId="0" fontId="3" fillId="0" borderId="0" xfId="63" applyFill="1" applyAlignment="1">
      <alignment horizontal="center" wrapText="1"/>
      <protection/>
    </xf>
    <xf numFmtId="176" fontId="3" fillId="0" borderId="0" xfId="63" applyNumberFormat="1" applyFill="1" applyAlignment="1">
      <alignment horizontal="center" wrapText="1"/>
      <protection/>
    </xf>
    <xf numFmtId="176" fontId="4" fillId="0" borderId="0" xfId="63" applyNumberFormat="1" applyFont="1" applyFill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176" fontId="2" fillId="0" borderId="0" xfId="63" applyNumberFormat="1" applyFon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left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176" fontId="4" fillId="0" borderId="17" xfId="63" applyNumberFormat="1" applyFont="1" applyFill="1" applyBorder="1" applyAlignment="1">
      <alignment horizontal="center" vertical="center" wrapText="1"/>
      <protection/>
    </xf>
    <xf numFmtId="176" fontId="4" fillId="0" borderId="16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4" fontId="4" fillId="0" borderId="10" xfId="63" applyNumberFormat="1" applyFont="1" applyFill="1" applyBorder="1" applyAlignment="1">
      <alignment horizontal="left" vertical="center" wrapText="1"/>
      <protection/>
    </xf>
    <xf numFmtId="4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4" fontId="4" fillId="0" borderId="10" xfId="63" applyNumberFormat="1" applyFont="1" applyFill="1" applyBorder="1" applyAlignment="1">
      <alignment vertical="center" wrapText="1"/>
      <protection/>
    </xf>
    <xf numFmtId="176" fontId="4" fillId="0" borderId="10" xfId="63" applyNumberFormat="1" applyFont="1" applyFill="1" applyBorder="1" applyAlignment="1" applyProtection="1">
      <alignment horizontal="center" vertical="center" wrapText="1"/>
      <protection/>
    </xf>
    <xf numFmtId="4" fontId="4" fillId="0" borderId="10" xfId="63" applyNumberFormat="1" applyFont="1" applyFill="1" applyBorder="1" applyAlignment="1">
      <alignment horizontal="center" vertical="center" wrapText="1"/>
      <protection/>
    </xf>
    <xf numFmtId="40" fontId="4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7" fillId="0" borderId="19" xfId="64" applyNumberFormat="1" applyFont="1" applyBorder="1" applyAlignment="1" applyProtection="1">
      <alignment horizontal="left" vertical="center" wrapText="1"/>
      <protection/>
    </xf>
    <xf numFmtId="176" fontId="0" fillId="0" borderId="18" xfId="0" applyNumberForma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0" fontId="3" fillId="0" borderId="0" xfId="63" applyFill="1">
      <alignment/>
      <protection/>
    </xf>
    <xf numFmtId="0" fontId="4" fillId="0" borderId="0" xfId="63" applyFont="1" applyFill="1">
      <alignment/>
      <protection/>
    </xf>
    <xf numFmtId="0" fontId="5" fillId="0" borderId="0" xfId="63" applyFont="1" applyFill="1">
      <alignment/>
      <protection/>
    </xf>
    <xf numFmtId="0" fontId="4" fillId="0" borderId="0" xfId="63" applyFont="1" applyFill="1" applyAlignment="1">
      <alignment horizontal="right"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" fontId="4" fillId="0" borderId="10" xfId="63" applyNumberFormat="1" applyFont="1" applyFill="1" applyBorder="1" applyAlignment="1">
      <alignment horizontal="left" vertical="center"/>
      <protection/>
    </xf>
    <xf numFmtId="4" fontId="4" fillId="0" borderId="10" xfId="63" applyNumberFormat="1" applyFont="1" applyFill="1" applyBorder="1" applyAlignment="1" applyProtection="1">
      <alignment horizontal="right" vertical="center" wrapText="1"/>
      <protection/>
    </xf>
    <xf numFmtId="4" fontId="4" fillId="0" borderId="10" xfId="63" applyNumberFormat="1" applyFont="1" applyFill="1" applyBorder="1" applyAlignment="1">
      <alignment vertical="center"/>
      <protection/>
    </xf>
    <xf numFmtId="40" fontId="4" fillId="0" borderId="10" xfId="63" applyNumberFormat="1" applyFont="1" applyFill="1" applyBorder="1" applyAlignment="1" applyProtection="1">
      <alignment horizontal="right" vertical="center" wrapText="1"/>
      <protection/>
    </xf>
    <xf numFmtId="40" fontId="4" fillId="0" borderId="10" xfId="63" applyNumberFormat="1" applyFont="1" applyFill="1" applyBorder="1" applyAlignment="1">
      <alignment horizontal="right" vertical="center" wrapText="1"/>
      <protection/>
    </xf>
    <xf numFmtId="0" fontId="3" fillId="0" borderId="10" xfId="63" applyBorder="1">
      <alignment/>
      <protection/>
    </xf>
    <xf numFmtId="4" fontId="4" fillId="0" borderId="10" xfId="63" applyNumberFormat="1" applyFont="1" applyFill="1" applyBorder="1" applyAlignment="1">
      <alignment horizontal="center" vertical="center"/>
      <protection/>
    </xf>
    <xf numFmtId="40" fontId="4" fillId="0" borderId="10" xfId="63" applyNumberFormat="1" applyFont="1" applyFill="1" applyBorder="1" applyAlignment="1" applyProtection="1">
      <alignment horizontal="right" vertical="center"/>
      <protection/>
    </xf>
    <xf numFmtId="4" fontId="4" fillId="0" borderId="10" xfId="63" applyNumberFormat="1" applyFont="1" applyFill="1" applyBorder="1">
      <alignment/>
      <protection/>
    </xf>
    <xf numFmtId="40" fontId="4" fillId="0" borderId="10" xfId="63" applyNumberFormat="1" applyFont="1" applyFill="1" applyBorder="1" applyAlignment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showGridLines="0" showZeros="0" tabSelected="1" workbookViewId="0" topLeftCell="A1">
      <selection activeCell="C11" sqref="C11"/>
    </sheetView>
  </sheetViews>
  <sheetFormatPr defaultColWidth="7.25390625" defaultRowHeight="19.5" customHeight="1"/>
  <cols>
    <col min="1" max="1" width="39.875" style="102" customWidth="1"/>
    <col min="2" max="2" width="20.50390625" style="102" customWidth="1"/>
    <col min="3" max="3" width="31.75390625" style="102" customWidth="1"/>
    <col min="4" max="4" width="19.25390625" style="102" customWidth="1"/>
    <col min="5" max="16384" width="7.25390625" style="102" customWidth="1"/>
  </cols>
  <sheetData>
    <row r="2" spans="1:4" s="101" customFormat="1" ht="19.5" customHeight="1">
      <c r="A2" s="103" t="s">
        <v>0</v>
      </c>
      <c r="D2" s="104"/>
    </row>
    <row r="3" spans="1:4" ht="29.25" customHeight="1">
      <c r="A3" s="105" t="s">
        <v>1</v>
      </c>
      <c r="B3" s="105"/>
      <c r="C3" s="105"/>
      <c r="D3" s="105"/>
    </row>
    <row r="4" spans="1:4" ht="17.25" customHeight="1">
      <c r="A4" s="106" t="s">
        <v>2</v>
      </c>
      <c r="D4" s="104" t="s">
        <v>3</v>
      </c>
    </row>
    <row r="5" spans="1:4" ht="17.25" customHeight="1">
      <c r="A5" s="107" t="s">
        <v>4</v>
      </c>
      <c r="B5" s="108"/>
      <c r="C5" s="107" t="s">
        <v>5</v>
      </c>
      <c r="D5" s="108"/>
    </row>
    <row r="6" spans="1:4" ht="17.25" customHeight="1">
      <c r="A6" s="109" t="s">
        <v>6</v>
      </c>
      <c r="B6" s="109" t="s">
        <v>7</v>
      </c>
      <c r="C6" s="109" t="s">
        <v>8</v>
      </c>
      <c r="D6" s="109" t="s">
        <v>7</v>
      </c>
    </row>
    <row r="7" spans="1:4" ht="17.25" customHeight="1">
      <c r="A7" s="110" t="s">
        <v>9</v>
      </c>
      <c r="B7" s="111">
        <f>SUBTOTAL(9,B8:B11)</f>
        <v>525.403364</v>
      </c>
      <c r="C7" s="112" t="s">
        <v>10</v>
      </c>
      <c r="D7" s="113">
        <f>266.008802+72.792497+71.816564+34.348988</f>
        <v>444.96685099999996</v>
      </c>
    </row>
    <row r="8" spans="1:4" ht="17.25" customHeight="1">
      <c r="A8" s="110" t="s">
        <v>11</v>
      </c>
      <c r="B8" s="111">
        <f>371.571396+51.165384+68.317596+34.348988</f>
        <v>525.403364</v>
      </c>
      <c r="C8" s="112" t="s">
        <v>12</v>
      </c>
      <c r="D8" s="113">
        <v>3.90825</v>
      </c>
    </row>
    <row r="9" spans="1:4" ht="17.25" customHeight="1">
      <c r="A9" s="110" t="s">
        <v>13</v>
      </c>
      <c r="B9" s="111"/>
      <c r="C9" s="112" t="s">
        <v>14</v>
      </c>
      <c r="D9" s="113">
        <v>2.5</v>
      </c>
    </row>
    <row r="10" spans="1:4" ht="17.25" customHeight="1">
      <c r="A10" s="110" t="s">
        <v>15</v>
      </c>
      <c r="B10" s="111">
        <v>0</v>
      </c>
      <c r="C10" s="112" t="s">
        <v>16</v>
      </c>
      <c r="D10" s="113">
        <f>1.2084+2.744398</f>
        <v>3.9527979999999996</v>
      </c>
    </row>
    <row r="11" spans="1:4" ht="17.25" customHeight="1">
      <c r="A11" s="110" t="s">
        <v>17</v>
      </c>
      <c r="B11" s="111">
        <v>0</v>
      </c>
      <c r="C11" s="112" t="s">
        <v>18</v>
      </c>
      <c r="D11" s="113">
        <v>14.88</v>
      </c>
    </row>
    <row r="12" spans="1:4" ht="17.25" customHeight="1">
      <c r="A12" s="110" t="s">
        <v>19</v>
      </c>
      <c r="B12" s="111">
        <v>0</v>
      </c>
      <c r="C12" s="112" t="s">
        <v>20</v>
      </c>
      <c r="D12" s="113">
        <v>41.247</v>
      </c>
    </row>
    <row r="13" spans="1:4" ht="17.25" customHeight="1">
      <c r="A13" s="110" t="s">
        <v>21</v>
      </c>
      <c r="B13" s="111">
        <v>0</v>
      </c>
      <c r="C13" s="112" t="s">
        <v>22</v>
      </c>
      <c r="D13" s="113">
        <v>436.614035</v>
      </c>
    </row>
    <row r="14" spans="1:4" ht="17.25" customHeight="1">
      <c r="A14" s="110" t="s">
        <v>23</v>
      </c>
      <c r="B14" s="111">
        <v>0</v>
      </c>
      <c r="C14" s="112" t="s">
        <v>24</v>
      </c>
      <c r="D14" s="113">
        <v>7.97</v>
      </c>
    </row>
    <row r="15" spans="1:4" ht="17.25" customHeight="1">
      <c r="A15" s="110" t="s">
        <v>25</v>
      </c>
      <c r="B15" s="111">
        <v>0</v>
      </c>
      <c r="C15" s="112" t="s">
        <v>26</v>
      </c>
      <c r="D15" s="113">
        <v>20</v>
      </c>
    </row>
    <row r="16" spans="1:4" ht="17.25" customHeight="1">
      <c r="A16" s="110" t="s">
        <v>27</v>
      </c>
      <c r="B16" s="111">
        <v>3.065</v>
      </c>
      <c r="C16" s="112"/>
      <c r="D16" s="113"/>
    </row>
    <row r="17" spans="1:4" ht="17.25" customHeight="1">
      <c r="A17" s="110"/>
      <c r="B17" s="114"/>
      <c r="C17" s="115"/>
      <c r="D17" s="115"/>
    </row>
    <row r="18" spans="1:4" ht="17.25" customHeight="1">
      <c r="A18" s="116" t="s">
        <v>28</v>
      </c>
      <c r="B18" s="114">
        <f>SUBTOTAL(9,B7:B17)</f>
        <v>528.4683640000001</v>
      </c>
      <c r="C18" s="116" t="s">
        <v>29</v>
      </c>
      <c r="D18" s="114">
        <f>SUBTOTAL(9,D7:D17)</f>
        <v>976.0389339999999</v>
      </c>
    </row>
    <row r="19" spans="1:4" ht="17.25" customHeight="1">
      <c r="A19" s="110" t="s">
        <v>30</v>
      </c>
      <c r="B19" s="113"/>
      <c r="C19" s="110" t="s">
        <v>31</v>
      </c>
      <c r="D19" s="113"/>
    </row>
    <row r="20" spans="1:4" ht="17.25" customHeight="1">
      <c r="A20" s="110" t="s">
        <v>32</v>
      </c>
      <c r="B20" s="117">
        <f>422.765091+18.562113+6.243366</f>
        <v>447.57057</v>
      </c>
      <c r="C20" s="118"/>
      <c r="D20" s="114"/>
    </row>
    <row r="21" spans="1:4" ht="17.25" customHeight="1">
      <c r="A21" s="110"/>
      <c r="B21" s="113"/>
      <c r="C21" s="118"/>
      <c r="D21" s="114"/>
    </row>
    <row r="22" spans="1:4" ht="17.25" customHeight="1">
      <c r="A22" s="110"/>
      <c r="B22" s="113"/>
      <c r="C22" s="118"/>
      <c r="D22" s="114"/>
    </row>
    <row r="23" spans="1:4" ht="17.25" customHeight="1">
      <c r="A23" s="116" t="s">
        <v>33</v>
      </c>
      <c r="B23" s="119">
        <f>B18+B19+B20</f>
        <v>976.038934</v>
      </c>
      <c r="C23" s="116" t="s">
        <v>34</v>
      </c>
      <c r="D23" s="114">
        <f>D18+D19</f>
        <v>976.0389339999999</v>
      </c>
    </row>
  </sheetData>
  <sheetProtection/>
  <mergeCells count="3">
    <mergeCell ref="A3:D3"/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="85" zoomScaleNormal="85" zoomScaleSheetLayoutView="100" workbookViewId="0" topLeftCell="A1">
      <pane ySplit="6" topLeftCell="A40" activePane="bottomLeft" state="frozen"/>
      <selection pane="bottomLeft" activeCell="J33" sqref="J33"/>
    </sheetView>
  </sheetViews>
  <sheetFormatPr defaultColWidth="9.00390625" defaultRowHeight="21.75" customHeight="1"/>
  <cols>
    <col min="1" max="1" width="17.625" style="90" customWidth="1"/>
    <col min="2" max="2" width="48.125" style="90" customWidth="1"/>
    <col min="3" max="5" width="13.125" style="77" customWidth="1"/>
    <col min="6" max="8" width="9.00390625" style="77" customWidth="1"/>
    <col min="9" max="9" width="6.375" style="77" customWidth="1"/>
    <col min="10" max="10" width="9.00390625" style="77" customWidth="1"/>
    <col min="11" max="11" width="7.25390625" style="77" customWidth="1"/>
    <col min="12" max="12" width="9.00390625" style="77" customWidth="1"/>
    <col min="13" max="13" width="8.50390625" style="77" customWidth="1"/>
    <col min="14" max="14" width="9.00390625" style="77" customWidth="1"/>
    <col min="15" max="255" width="9.00390625" style="90" customWidth="1"/>
  </cols>
  <sheetData>
    <row r="1" spans="1:14" s="90" customFormat="1" ht="21.75" customHeight="1">
      <c r="A1" s="76" t="s">
        <v>35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90" customFormat="1" ht="21.75" customHeight="1">
      <c r="A2" s="78" t="s">
        <v>36</v>
      </c>
      <c r="B2" s="78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90" customFormat="1" ht="21.75" customHeight="1">
      <c r="A3" s="91" t="s">
        <v>37</v>
      </c>
      <c r="B3" s="91"/>
      <c r="C3" s="77"/>
      <c r="D3" s="77"/>
      <c r="E3" s="77"/>
      <c r="F3" s="77"/>
      <c r="G3" s="77"/>
      <c r="H3" s="77"/>
      <c r="I3" s="77"/>
      <c r="J3" s="77"/>
      <c r="K3" s="77"/>
      <c r="L3" s="77"/>
      <c r="M3" s="98" t="s">
        <v>3</v>
      </c>
      <c r="N3" s="98"/>
    </row>
    <row r="4" spans="1:14" s="90" customFormat="1" ht="21.75" customHeight="1">
      <c r="A4" s="5" t="s">
        <v>38</v>
      </c>
      <c r="B4" s="5"/>
      <c r="C4" s="92" t="s">
        <v>39</v>
      </c>
      <c r="D4" s="92" t="s">
        <v>40</v>
      </c>
      <c r="E4" s="93" t="s">
        <v>41</v>
      </c>
      <c r="F4" s="94"/>
      <c r="G4" s="94"/>
      <c r="H4" s="95"/>
      <c r="I4" s="99" t="s">
        <v>42</v>
      </c>
      <c r="J4" s="92" t="s">
        <v>43</v>
      </c>
      <c r="K4" s="92" t="s">
        <v>44</v>
      </c>
      <c r="L4" s="92" t="s">
        <v>45</v>
      </c>
      <c r="M4" s="92" t="s">
        <v>46</v>
      </c>
      <c r="N4" s="92" t="s">
        <v>47</v>
      </c>
    </row>
    <row r="5" spans="1:14" s="90" customFormat="1" ht="54.75" customHeight="1">
      <c r="A5" s="5"/>
      <c r="B5" s="5"/>
      <c r="C5" s="92"/>
      <c r="D5" s="92"/>
      <c r="E5" s="92" t="s">
        <v>48</v>
      </c>
      <c r="F5" s="92" t="s">
        <v>49</v>
      </c>
      <c r="G5" s="92" t="s">
        <v>50</v>
      </c>
      <c r="H5" s="92" t="s">
        <v>51</v>
      </c>
      <c r="I5" s="100"/>
      <c r="J5" s="92"/>
      <c r="K5" s="92"/>
      <c r="L5" s="92"/>
      <c r="M5" s="92"/>
      <c r="N5" s="92"/>
    </row>
    <row r="6" spans="1:14" s="90" customFormat="1" ht="21.75" customHeight="1">
      <c r="A6" s="96" t="s">
        <v>52</v>
      </c>
      <c r="B6" s="96" t="s">
        <v>53</v>
      </c>
      <c r="C6" s="85">
        <f>C7+C23+C26+C29+C36+C39+C44+C53+C56</f>
        <v>976.0389340000002</v>
      </c>
      <c r="D6" s="85">
        <f>D7+D23+D26+D29+D36+D39+D44+D53+D56</f>
        <v>447.57057000000003</v>
      </c>
      <c r="E6" s="85">
        <f aca="true" t="shared" si="0" ref="E6:N6">E7+E23+E26+E29+E36+E39+E44+E53+E56</f>
        <v>525.400764</v>
      </c>
      <c r="F6" s="85">
        <f t="shared" si="0"/>
        <v>0</v>
      </c>
      <c r="G6" s="85">
        <f t="shared" si="0"/>
        <v>0</v>
      </c>
      <c r="H6" s="85">
        <f t="shared" si="0"/>
        <v>0</v>
      </c>
      <c r="I6" s="85">
        <f t="shared" si="0"/>
        <v>0</v>
      </c>
      <c r="J6" s="85">
        <f t="shared" si="0"/>
        <v>0</v>
      </c>
      <c r="K6" s="85">
        <f t="shared" si="0"/>
        <v>0</v>
      </c>
      <c r="L6" s="85">
        <f t="shared" si="0"/>
        <v>0</v>
      </c>
      <c r="M6" s="85">
        <f t="shared" si="0"/>
        <v>3.065</v>
      </c>
      <c r="N6" s="85">
        <f t="shared" si="0"/>
        <v>0</v>
      </c>
    </row>
    <row r="7" spans="1:14" s="90" customFormat="1" ht="21.75" customHeight="1">
      <c r="A7" s="97" t="s">
        <v>54</v>
      </c>
      <c r="B7" s="97" t="s">
        <v>10</v>
      </c>
      <c r="C7" s="85">
        <f>C8+C10+C14+C16+C19+C21</f>
        <v>444.9668510000001</v>
      </c>
      <c r="D7" s="85">
        <f>D8+D10+D14+D16+D19+D21</f>
        <v>97.87108699999999</v>
      </c>
      <c r="E7" s="85">
        <f aca="true" t="shared" si="1" ref="E7:N7">E8+E10+E14+E16+E19+E21</f>
        <v>344.030764</v>
      </c>
      <c r="F7" s="85">
        <f t="shared" si="1"/>
        <v>0</v>
      </c>
      <c r="G7" s="85">
        <f t="shared" si="1"/>
        <v>0</v>
      </c>
      <c r="H7" s="85">
        <f t="shared" si="1"/>
        <v>0</v>
      </c>
      <c r="I7" s="85">
        <f t="shared" si="1"/>
        <v>0</v>
      </c>
      <c r="J7" s="85">
        <f t="shared" si="1"/>
        <v>0</v>
      </c>
      <c r="K7" s="85">
        <f t="shared" si="1"/>
        <v>0</v>
      </c>
      <c r="L7" s="85">
        <f t="shared" si="1"/>
        <v>0</v>
      </c>
      <c r="M7" s="85">
        <f t="shared" si="1"/>
        <v>3.065</v>
      </c>
      <c r="N7" s="85">
        <f t="shared" si="1"/>
        <v>0</v>
      </c>
    </row>
    <row r="8" spans="1:14" s="90" customFormat="1" ht="21.75" customHeight="1">
      <c r="A8" s="97" t="s">
        <v>55</v>
      </c>
      <c r="B8" s="97" t="s">
        <v>56</v>
      </c>
      <c r="C8" s="85">
        <f>C9</f>
        <v>2</v>
      </c>
      <c r="D8" s="85">
        <f>D9</f>
        <v>2</v>
      </c>
      <c r="E8" s="85">
        <f aca="true" t="shared" si="2" ref="E8:N8">E9</f>
        <v>0</v>
      </c>
      <c r="F8" s="85">
        <f t="shared" si="2"/>
        <v>0</v>
      </c>
      <c r="G8" s="85">
        <f t="shared" si="2"/>
        <v>0</v>
      </c>
      <c r="H8" s="85">
        <f t="shared" si="2"/>
        <v>0</v>
      </c>
      <c r="I8" s="85">
        <f t="shared" si="2"/>
        <v>0</v>
      </c>
      <c r="J8" s="85">
        <f t="shared" si="2"/>
        <v>0</v>
      </c>
      <c r="K8" s="85">
        <f t="shared" si="2"/>
        <v>0</v>
      </c>
      <c r="L8" s="85">
        <f t="shared" si="2"/>
        <v>0</v>
      </c>
      <c r="M8" s="85">
        <f t="shared" si="2"/>
        <v>0</v>
      </c>
      <c r="N8" s="85">
        <f t="shared" si="2"/>
        <v>0</v>
      </c>
    </row>
    <row r="9" spans="1:14" s="90" customFormat="1" ht="21.75" customHeight="1">
      <c r="A9" s="97" t="s">
        <v>57</v>
      </c>
      <c r="B9" s="97" t="s">
        <v>58</v>
      </c>
      <c r="C9" s="85">
        <v>2</v>
      </c>
      <c r="D9" s="85">
        <v>2</v>
      </c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s="90" customFormat="1" ht="21.75" customHeight="1">
      <c r="A10" s="97" t="s">
        <v>59</v>
      </c>
      <c r="B10" s="97" t="s">
        <v>60</v>
      </c>
      <c r="C10" s="85">
        <f>C11+C12+C13</f>
        <v>356.774354</v>
      </c>
      <c r="D10" s="85">
        <f>D11+D12+D13</f>
        <v>63.908974</v>
      </c>
      <c r="E10" s="85">
        <f aca="true" t="shared" si="3" ref="E10:N10">E11+E12+E13</f>
        <v>292.86537999999996</v>
      </c>
      <c r="F10" s="85">
        <f t="shared" si="3"/>
        <v>0</v>
      </c>
      <c r="G10" s="85">
        <f t="shared" si="3"/>
        <v>0</v>
      </c>
      <c r="H10" s="85">
        <f t="shared" si="3"/>
        <v>0</v>
      </c>
      <c r="I10" s="85">
        <f t="shared" si="3"/>
        <v>0</v>
      </c>
      <c r="J10" s="85">
        <f t="shared" si="3"/>
        <v>0</v>
      </c>
      <c r="K10" s="85">
        <f t="shared" si="3"/>
        <v>0</v>
      </c>
      <c r="L10" s="85">
        <f t="shared" si="3"/>
        <v>0</v>
      </c>
      <c r="M10" s="85">
        <f t="shared" si="3"/>
        <v>0</v>
      </c>
      <c r="N10" s="85">
        <f t="shared" si="3"/>
        <v>0</v>
      </c>
    </row>
    <row r="11" spans="1:14" s="90" customFormat="1" ht="21.75" customHeight="1">
      <c r="A11" s="97" t="s">
        <v>61</v>
      </c>
      <c r="B11" s="97" t="s">
        <v>62</v>
      </c>
      <c r="C11" s="85">
        <v>198.627531</v>
      </c>
      <c r="D11" s="85">
        <v>8.428735</v>
      </c>
      <c r="E11" s="85">
        <v>190.198796</v>
      </c>
      <c r="F11" s="85"/>
      <c r="G11" s="85"/>
      <c r="H11" s="85"/>
      <c r="I11" s="85"/>
      <c r="J11" s="85"/>
      <c r="K11" s="85"/>
      <c r="L11" s="85"/>
      <c r="M11" s="85"/>
      <c r="N11" s="85"/>
    </row>
    <row r="12" spans="1:14" s="90" customFormat="1" ht="21.75" customHeight="1">
      <c r="A12" s="97" t="s">
        <v>63</v>
      </c>
      <c r="B12" s="97" t="s">
        <v>64</v>
      </c>
      <c r="C12" s="85">
        <f>71.716564+34.348988</f>
        <v>106.065552</v>
      </c>
      <c r="D12" s="85">
        <v>3.398968</v>
      </c>
      <c r="E12" s="85">
        <f>68.317596+34.348988</f>
        <v>102.666584</v>
      </c>
      <c r="F12" s="85"/>
      <c r="G12" s="85"/>
      <c r="H12" s="85"/>
      <c r="I12" s="85"/>
      <c r="J12" s="85"/>
      <c r="K12" s="85"/>
      <c r="L12" s="85"/>
      <c r="M12" s="85"/>
      <c r="N12" s="85"/>
    </row>
    <row r="13" spans="1:14" s="90" customFormat="1" ht="21.75" customHeight="1">
      <c r="A13" s="97" t="s">
        <v>65</v>
      </c>
      <c r="B13" s="97" t="s">
        <v>66</v>
      </c>
      <c r="C13" s="85">
        <v>52.081271</v>
      </c>
      <c r="D13" s="85">
        <v>52.081271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</row>
    <row r="14" spans="1:14" s="90" customFormat="1" ht="21.75" customHeight="1">
      <c r="A14" s="97" t="s">
        <v>67</v>
      </c>
      <c r="B14" s="97" t="s">
        <v>68</v>
      </c>
      <c r="C14" s="85">
        <f>C15</f>
        <v>0.1</v>
      </c>
      <c r="D14" s="85">
        <f>D15</f>
        <v>0.1</v>
      </c>
      <c r="E14" s="85">
        <f aca="true" t="shared" si="4" ref="E14:N14">E15</f>
        <v>0</v>
      </c>
      <c r="F14" s="85">
        <f t="shared" si="4"/>
        <v>0</v>
      </c>
      <c r="G14" s="85">
        <f t="shared" si="4"/>
        <v>0</v>
      </c>
      <c r="H14" s="85">
        <f t="shared" si="4"/>
        <v>0</v>
      </c>
      <c r="I14" s="85">
        <f t="shared" si="4"/>
        <v>0</v>
      </c>
      <c r="J14" s="85">
        <f t="shared" si="4"/>
        <v>0</v>
      </c>
      <c r="K14" s="85">
        <f t="shared" si="4"/>
        <v>0</v>
      </c>
      <c r="L14" s="85">
        <f t="shared" si="4"/>
        <v>0</v>
      </c>
      <c r="M14" s="85">
        <f t="shared" si="4"/>
        <v>0</v>
      </c>
      <c r="N14" s="85">
        <f t="shared" si="4"/>
        <v>0</v>
      </c>
    </row>
    <row r="15" spans="1:14" s="90" customFormat="1" ht="21.75" customHeight="1">
      <c r="A15" s="97" t="s">
        <v>69</v>
      </c>
      <c r="B15" s="97" t="s">
        <v>64</v>
      </c>
      <c r="C15" s="85">
        <v>0.1</v>
      </c>
      <c r="D15" s="85">
        <v>0.1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s="90" customFormat="1" ht="21.75" customHeight="1">
      <c r="A16" s="97" t="s">
        <v>70</v>
      </c>
      <c r="B16" s="97" t="s">
        <v>71</v>
      </c>
      <c r="C16" s="85">
        <f>C17+C18</f>
        <v>72.792497</v>
      </c>
      <c r="D16" s="85">
        <f>D17+D18</f>
        <v>18.562113</v>
      </c>
      <c r="E16" s="85">
        <f aca="true" t="shared" si="5" ref="E16:N16">E17+E18</f>
        <v>51.165384</v>
      </c>
      <c r="F16" s="85">
        <f t="shared" si="5"/>
        <v>0</v>
      </c>
      <c r="G16" s="85">
        <f t="shared" si="5"/>
        <v>0</v>
      </c>
      <c r="H16" s="85">
        <f t="shared" si="5"/>
        <v>0</v>
      </c>
      <c r="I16" s="85">
        <f t="shared" si="5"/>
        <v>0</v>
      </c>
      <c r="J16" s="85">
        <f t="shared" si="5"/>
        <v>0</v>
      </c>
      <c r="K16" s="85">
        <f t="shared" si="5"/>
        <v>0</v>
      </c>
      <c r="L16" s="85">
        <f t="shared" si="5"/>
        <v>0</v>
      </c>
      <c r="M16" s="85">
        <f t="shared" si="5"/>
        <v>3.065</v>
      </c>
      <c r="N16" s="85">
        <f t="shared" si="5"/>
        <v>0</v>
      </c>
    </row>
    <row r="17" spans="1:14" s="90" customFormat="1" ht="21.75" customHeight="1">
      <c r="A17" s="97" t="s">
        <v>72</v>
      </c>
      <c r="B17" s="97" t="s">
        <v>64</v>
      </c>
      <c r="C17" s="85">
        <v>68.427497</v>
      </c>
      <c r="D17" s="85">
        <v>17.262113</v>
      </c>
      <c r="E17" s="85">
        <v>51.165384</v>
      </c>
      <c r="F17" s="85"/>
      <c r="G17" s="85"/>
      <c r="H17" s="85"/>
      <c r="I17" s="85"/>
      <c r="J17" s="85"/>
      <c r="K17" s="85"/>
      <c r="L17" s="85"/>
      <c r="M17" s="85"/>
      <c r="N17" s="85"/>
    </row>
    <row r="18" spans="1:14" s="90" customFormat="1" ht="21.75" customHeight="1">
      <c r="A18" s="97" t="s">
        <v>73</v>
      </c>
      <c r="B18" s="97" t="s">
        <v>74</v>
      </c>
      <c r="C18" s="85">
        <v>4.365</v>
      </c>
      <c r="D18" s="85">
        <v>1.3</v>
      </c>
      <c r="E18" s="85"/>
      <c r="F18" s="85"/>
      <c r="G18" s="85"/>
      <c r="H18" s="85"/>
      <c r="I18" s="85"/>
      <c r="J18" s="85"/>
      <c r="K18" s="85"/>
      <c r="L18" s="85"/>
      <c r="M18" s="85">
        <v>3.065</v>
      </c>
      <c r="N18" s="85"/>
    </row>
    <row r="19" spans="1:14" s="90" customFormat="1" ht="21.75" customHeight="1">
      <c r="A19" s="97" t="s">
        <v>75</v>
      </c>
      <c r="B19" s="97" t="s">
        <v>76</v>
      </c>
      <c r="C19" s="85">
        <f>C20</f>
        <v>13</v>
      </c>
      <c r="D19" s="85">
        <f>D20</f>
        <v>13</v>
      </c>
      <c r="E19" s="85">
        <f aca="true" t="shared" si="6" ref="E19:N19">E20</f>
        <v>0</v>
      </c>
      <c r="F19" s="85">
        <f t="shared" si="6"/>
        <v>0</v>
      </c>
      <c r="G19" s="85">
        <f t="shared" si="6"/>
        <v>0</v>
      </c>
      <c r="H19" s="85">
        <f t="shared" si="6"/>
        <v>0</v>
      </c>
      <c r="I19" s="85">
        <f t="shared" si="6"/>
        <v>0</v>
      </c>
      <c r="J19" s="85">
        <f t="shared" si="6"/>
        <v>0</v>
      </c>
      <c r="K19" s="85">
        <f t="shared" si="6"/>
        <v>0</v>
      </c>
      <c r="L19" s="85">
        <f t="shared" si="6"/>
        <v>0</v>
      </c>
      <c r="M19" s="85">
        <f t="shared" si="6"/>
        <v>0</v>
      </c>
      <c r="N19" s="85">
        <f t="shared" si="6"/>
        <v>0</v>
      </c>
    </row>
    <row r="20" spans="1:14" s="90" customFormat="1" ht="21.75" customHeight="1">
      <c r="A20" s="97" t="s">
        <v>77</v>
      </c>
      <c r="B20" s="97" t="s">
        <v>78</v>
      </c>
      <c r="C20" s="85">
        <v>13</v>
      </c>
      <c r="D20" s="85">
        <v>13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s="90" customFormat="1" ht="21.75" customHeight="1">
      <c r="A21" s="97" t="s">
        <v>79</v>
      </c>
      <c r="B21" s="97" t="s">
        <v>80</v>
      </c>
      <c r="C21" s="85">
        <f>C22</f>
        <v>0.3</v>
      </c>
      <c r="D21" s="85">
        <f>D22</f>
        <v>0.3</v>
      </c>
      <c r="E21" s="85">
        <f aca="true" t="shared" si="7" ref="E21:N21">E22</f>
        <v>0</v>
      </c>
      <c r="F21" s="85">
        <f t="shared" si="7"/>
        <v>0</v>
      </c>
      <c r="G21" s="85">
        <f t="shared" si="7"/>
        <v>0</v>
      </c>
      <c r="H21" s="85">
        <f t="shared" si="7"/>
        <v>0</v>
      </c>
      <c r="I21" s="85">
        <f t="shared" si="7"/>
        <v>0</v>
      </c>
      <c r="J21" s="85">
        <f t="shared" si="7"/>
        <v>0</v>
      </c>
      <c r="K21" s="85">
        <f t="shared" si="7"/>
        <v>0</v>
      </c>
      <c r="L21" s="85">
        <f t="shared" si="7"/>
        <v>0</v>
      </c>
      <c r="M21" s="85">
        <f t="shared" si="7"/>
        <v>0</v>
      </c>
      <c r="N21" s="85">
        <f t="shared" si="7"/>
        <v>0</v>
      </c>
    </row>
    <row r="22" spans="1:14" s="90" customFormat="1" ht="21.75" customHeight="1">
      <c r="A22" s="97" t="s">
        <v>81</v>
      </c>
      <c r="B22" s="97" t="s">
        <v>82</v>
      </c>
      <c r="C22" s="85">
        <v>0.3</v>
      </c>
      <c r="D22" s="85">
        <v>0.3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4" s="90" customFormat="1" ht="21.75" customHeight="1">
      <c r="A23" s="97" t="s">
        <v>83</v>
      </c>
      <c r="B23" s="97" t="s">
        <v>12</v>
      </c>
      <c r="C23" s="85">
        <f>C24</f>
        <v>3.90825</v>
      </c>
      <c r="D23" s="85">
        <f>D24</f>
        <v>3.90825</v>
      </c>
      <c r="E23" s="85">
        <f aca="true" t="shared" si="8" ref="E23:N23">E24</f>
        <v>0</v>
      </c>
      <c r="F23" s="85">
        <f t="shared" si="8"/>
        <v>0</v>
      </c>
      <c r="G23" s="85">
        <f t="shared" si="8"/>
        <v>0</v>
      </c>
      <c r="H23" s="85">
        <f t="shared" si="8"/>
        <v>0</v>
      </c>
      <c r="I23" s="85">
        <f t="shared" si="8"/>
        <v>0</v>
      </c>
      <c r="J23" s="85">
        <f t="shared" si="8"/>
        <v>0</v>
      </c>
      <c r="K23" s="85">
        <f t="shared" si="8"/>
        <v>0</v>
      </c>
      <c r="L23" s="85">
        <f t="shared" si="8"/>
        <v>0</v>
      </c>
      <c r="M23" s="85">
        <f t="shared" si="8"/>
        <v>0</v>
      </c>
      <c r="N23" s="85">
        <f t="shared" si="8"/>
        <v>0</v>
      </c>
    </row>
    <row r="24" spans="1:14" s="90" customFormat="1" ht="21.75" customHeight="1">
      <c r="A24" s="97" t="s">
        <v>84</v>
      </c>
      <c r="B24" s="97" t="s">
        <v>85</v>
      </c>
      <c r="C24" s="85">
        <f>C25</f>
        <v>3.90825</v>
      </c>
      <c r="D24" s="85">
        <f>D25</f>
        <v>3.90825</v>
      </c>
      <c r="E24" s="85">
        <f aca="true" t="shared" si="9" ref="E24:N24">E25</f>
        <v>0</v>
      </c>
      <c r="F24" s="85">
        <f t="shared" si="9"/>
        <v>0</v>
      </c>
      <c r="G24" s="85">
        <f t="shared" si="9"/>
        <v>0</v>
      </c>
      <c r="H24" s="85">
        <f t="shared" si="9"/>
        <v>0</v>
      </c>
      <c r="I24" s="85">
        <f t="shared" si="9"/>
        <v>0</v>
      </c>
      <c r="J24" s="85">
        <f t="shared" si="9"/>
        <v>0</v>
      </c>
      <c r="K24" s="85">
        <f t="shared" si="9"/>
        <v>0</v>
      </c>
      <c r="L24" s="85">
        <f t="shared" si="9"/>
        <v>0</v>
      </c>
      <c r="M24" s="85">
        <f t="shared" si="9"/>
        <v>0</v>
      </c>
      <c r="N24" s="85">
        <f t="shared" si="9"/>
        <v>0</v>
      </c>
    </row>
    <row r="25" spans="1:14" s="90" customFormat="1" ht="21.75" customHeight="1">
      <c r="A25" s="97" t="s">
        <v>86</v>
      </c>
      <c r="B25" s="97" t="s">
        <v>87</v>
      </c>
      <c r="C25" s="85">
        <v>3.90825</v>
      </c>
      <c r="D25" s="85">
        <v>3.90825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</row>
    <row r="26" spans="1:14" s="90" customFormat="1" ht="21.75" customHeight="1">
      <c r="A26" s="97" t="s">
        <v>88</v>
      </c>
      <c r="B26" s="97" t="s">
        <v>14</v>
      </c>
      <c r="C26" s="85">
        <f>C27</f>
        <v>2.5</v>
      </c>
      <c r="D26" s="85">
        <f>D27</f>
        <v>2.5</v>
      </c>
      <c r="E26" s="85">
        <f aca="true" t="shared" si="10" ref="E26:N26">E27</f>
        <v>0</v>
      </c>
      <c r="F26" s="85">
        <f t="shared" si="10"/>
        <v>0</v>
      </c>
      <c r="G26" s="85">
        <f t="shared" si="10"/>
        <v>0</v>
      </c>
      <c r="H26" s="85">
        <f t="shared" si="10"/>
        <v>0</v>
      </c>
      <c r="I26" s="85">
        <f t="shared" si="10"/>
        <v>0</v>
      </c>
      <c r="J26" s="85">
        <f t="shared" si="10"/>
        <v>0</v>
      </c>
      <c r="K26" s="85">
        <f t="shared" si="10"/>
        <v>0</v>
      </c>
      <c r="L26" s="85">
        <f t="shared" si="10"/>
        <v>0</v>
      </c>
      <c r="M26" s="85">
        <f t="shared" si="10"/>
        <v>0</v>
      </c>
      <c r="N26" s="85">
        <f t="shared" si="10"/>
        <v>0</v>
      </c>
    </row>
    <row r="27" spans="1:14" s="90" customFormat="1" ht="21.75" customHeight="1">
      <c r="A27" s="97" t="s">
        <v>89</v>
      </c>
      <c r="B27" s="97" t="s">
        <v>90</v>
      </c>
      <c r="C27" s="85">
        <f>C28</f>
        <v>2.5</v>
      </c>
      <c r="D27" s="85">
        <f>D28</f>
        <v>2.5</v>
      </c>
      <c r="E27" s="85">
        <f aca="true" t="shared" si="11" ref="E27:N27">E28</f>
        <v>0</v>
      </c>
      <c r="F27" s="85">
        <f t="shared" si="11"/>
        <v>0</v>
      </c>
      <c r="G27" s="85">
        <f t="shared" si="11"/>
        <v>0</v>
      </c>
      <c r="H27" s="85">
        <f t="shared" si="11"/>
        <v>0</v>
      </c>
      <c r="I27" s="85">
        <f t="shared" si="11"/>
        <v>0</v>
      </c>
      <c r="J27" s="85">
        <f t="shared" si="11"/>
        <v>0</v>
      </c>
      <c r="K27" s="85">
        <f t="shared" si="11"/>
        <v>0</v>
      </c>
      <c r="L27" s="85">
        <f t="shared" si="11"/>
        <v>0</v>
      </c>
      <c r="M27" s="85">
        <f t="shared" si="11"/>
        <v>0</v>
      </c>
      <c r="N27" s="85">
        <f t="shared" si="11"/>
        <v>0</v>
      </c>
    </row>
    <row r="28" spans="1:14" s="90" customFormat="1" ht="21.75" customHeight="1">
      <c r="A28" s="97" t="s">
        <v>91</v>
      </c>
      <c r="B28" s="97" t="s">
        <v>92</v>
      </c>
      <c r="C28" s="85">
        <v>2.5</v>
      </c>
      <c r="D28" s="85">
        <v>2.5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</row>
    <row r="29" spans="1:14" s="90" customFormat="1" ht="21.75" customHeight="1">
      <c r="A29" s="97" t="s">
        <v>93</v>
      </c>
      <c r="B29" s="97" t="s">
        <v>16</v>
      </c>
      <c r="C29" s="85">
        <f>C30+C32+C34</f>
        <v>3.9527979999999996</v>
      </c>
      <c r="D29" s="85">
        <f>D30+D32+D34</f>
        <v>3.9527979999999996</v>
      </c>
      <c r="E29" s="85">
        <f aca="true" t="shared" si="12" ref="E29:N29">E30+E32+E34</f>
        <v>0</v>
      </c>
      <c r="F29" s="85">
        <f t="shared" si="12"/>
        <v>0</v>
      </c>
      <c r="G29" s="85">
        <f t="shared" si="12"/>
        <v>0</v>
      </c>
      <c r="H29" s="85">
        <f t="shared" si="12"/>
        <v>0</v>
      </c>
      <c r="I29" s="85">
        <f t="shared" si="12"/>
        <v>0</v>
      </c>
      <c r="J29" s="85">
        <f t="shared" si="12"/>
        <v>0</v>
      </c>
      <c r="K29" s="85">
        <f t="shared" si="12"/>
        <v>0</v>
      </c>
      <c r="L29" s="85">
        <f t="shared" si="12"/>
        <v>0</v>
      </c>
      <c r="M29" s="85">
        <f t="shared" si="12"/>
        <v>0</v>
      </c>
      <c r="N29" s="85">
        <f t="shared" si="12"/>
        <v>0</v>
      </c>
    </row>
    <row r="30" spans="1:14" s="90" customFormat="1" ht="21.75" customHeight="1">
      <c r="A30" s="97" t="s">
        <v>94</v>
      </c>
      <c r="B30" s="97" t="s">
        <v>95</v>
      </c>
      <c r="C30" s="85">
        <f>C31</f>
        <v>0.3087</v>
      </c>
      <c r="D30" s="85">
        <f>D31</f>
        <v>0.3087</v>
      </c>
      <c r="E30" s="85">
        <f aca="true" t="shared" si="13" ref="E30:N30">E31</f>
        <v>0</v>
      </c>
      <c r="F30" s="85">
        <f t="shared" si="13"/>
        <v>0</v>
      </c>
      <c r="G30" s="85">
        <f t="shared" si="13"/>
        <v>0</v>
      </c>
      <c r="H30" s="85">
        <f t="shared" si="13"/>
        <v>0</v>
      </c>
      <c r="I30" s="85">
        <f t="shared" si="13"/>
        <v>0</v>
      </c>
      <c r="J30" s="85">
        <f t="shared" si="13"/>
        <v>0</v>
      </c>
      <c r="K30" s="85">
        <f t="shared" si="13"/>
        <v>0</v>
      </c>
      <c r="L30" s="85">
        <f t="shared" si="13"/>
        <v>0</v>
      </c>
      <c r="M30" s="85">
        <f t="shared" si="13"/>
        <v>0</v>
      </c>
      <c r="N30" s="85">
        <f t="shared" si="13"/>
        <v>0</v>
      </c>
    </row>
    <row r="31" spans="1:14" s="90" customFormat="1" ht="21.75" customHeight="1">
      <c r="A31" s="97" t="s">
        <v>96</v>
      </c>
      <c r="B31" s="97" t="s">
        <v>97</v>
      </c>
      <c r="C31" s="85">
        <v>0.3087</v>
      </c>
      <c r="D31" s="85">
        <v>0.3087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s="90" customFormat="1" ht="21.75" customHeight="1">
      <c r="A32" s="97" t="s">
        <v>98</v>
      </c>
      <c r="B32" s="97" t="s">
        <v>99</v>
      </c>
      <c r="C32" s="85">
        <f>C33</f>
        <v>1.2</v>
      </c>
      <c r="D32" s="85">
        <f>D33</f>
        <v>1.2</v>
      </c>
      <c r="E32" s="85">
        <f aca="true" t="shared" si="14" ref="E32:N32">E33</f>
        <v>0</v>
      </c>
      <c r="F32" s="85">
        <f t="shared" si="14"/>
        <v>0</v>
      </c>
      <c r="G32" s="85">
        <f t="shared" si="14"/>
        <v>0</v>
      </c>
      <c r="H32" s="85">
        <f t="shared" si="14"/>
        <v>0</v>
      </c>
      <c r="I32" s="85">
        <f t="shared" si="14"/>
        <v>0</v>
      </c>
      <c r="J32" s="85">
        <f t="shared" si="14"/>
        <v>0</v>
      </c>
      <c r="K32" s="85">
        <f t="shared" si="14"/>
        <v>0</v>
      </c>
      <c r="L32" s="85">
        <f t="shared" si="14"/>
        <v>0</v>
      </c>
      <c r="M32" s="85">
        <f t="shared" si="14"/>
        <v>0</v>
      </c>
      <c r="N32" s="85">
        <f t="shared" si="14"/>
        <v>0</v>
      </c>
    </row>
    <row r="33" spans="1:14" s="90" customFormat="1" ht="21.75" customHeight="1">
      <c r="A33" s="97" t="s">
        <v>100</v>
      </c>
      <c r="B33" s="97" t="s">
        <v>101</v>
      </c>
      <c r="C33" s="85">
        <v>1.2</v>
      </c>
      <c r="D33" s="85">
        <v>1.2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s="90" customFormat="1" ht="21.75" customHeight="1">
      <c r="A34" s="97" t="s">
        <v>102</v>
      </c>
      <c r="B34" s="97" t="s">
        <v>103</v>
      </c>
      <c r="C34" s="85">
        <f>C35</f>
        <v>2.444098</v>
      </c>
      <c r="D34" s="85">
        <f>D35</f>
        <v>2.444098</v>
      </c>
      <c r="E34" s="85">
        <f aca="true" t="shared" si="15" ref="E34:N34">E35</f>
        <v>0</v>
      </c>
      <c r="F34" s="85">
        <f t="shared" si="15"/>
        <v>0</v>
      </c>
      <c r="G34" s="85">
        <f t="shared" si="15"/>
        <v>0</v>
      </c>
      <c r="H34" s="85">
        <f t="shared" si="15"/>
        <v>0</v>
      </c>
      <c r="I34" s="85">
        <f t="shared" si="15"/>
        <v>0</v>
      </c>
      <c r="J34" s="85">
        <f t="shared" si="15"/>
        <v>0</v>
      </c>
      <c r="K34" s="85">
        <f t="shared" si="15"/>
        <v>0</v>
      </c>
      <c r="L34" s="85">
        <f t="shared" si="15"/>
        <v>0</v>
      </c>
      <c r="M34" s="85">
        <f t="shared" si="15"/>
        <v>0</v>
      </c>
      <c r="N34" s="85">
        <f t="shared" si="15"/>
        <v>0</v>
      </c>
    </row>
    <row r="35" spans="1:14" s="90" customFormat="1" ht="21.75" customHeight="1">
      <c r="A35" s="97" t="s">
        <v>104</v>
      </c>
      <c r="B35" s="97" t="s">
        <v>105</v>
      </c>
      <c r="C35" s="85">
        <f>0.0084+2.435698</f>
        <v>2.444098</v>
      </c>
      <c r="D35" s="85">
        <f>0.0084+2.435698</f>
        <v>2.444098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1:14" s="90" customFormat="1" ht="21.75" customHeight="1">
      <c r="A36" s="97" t="s">
        <v>106</v>
      </c>
      <c r="B36" s="97" t="s">
        <v>18</v>
      </c>
      <c r="C36" s="85">
        <f>C37</f>
        <v>14.88</v>
      </c>
      <c r="D36" s="85">
        <f>D37</f>
        <v>14.88</v>
      </c>
      <c r="E36" s="85">
        <f aca="true" t="shared" si="16" ref="E36:N36">E37</f>
        <v>0</v>
      </c>
      <c r="F36" s="85">
        <f t="shared" si="16"/>
        <v>0</v>
      </c>
      <c r="G36" s="85">
        <f t="shared" si="16"/>
        <v>0</v>
      </c>
      <c r="H36" s="85">
        <f t="shared" si="16"/>
        <v>0</v>
      </c>
      <c r="I36" s="85">
        <f t="shared" si="16"/>
        <v>0</v>
      </c>
      <c r="J36" s="85">
        <f t="shared" si="16"/>
        <v>0</v>
      </c>
      <c r="K36" s="85">
        <f t="shared" si="16"/>
        <v>0</v>
      </c>
      <c r="L36" s="85">
        <f t="shared" si="16"/>
        <v>0</v>
      </c>
      <c r="M36" s="85">
        <f t="shared" si="16"/>
        <v>0</v>
      </c>
      <c r="N36" s="85">
        <f t="shared" si="16"/>
        <v>0</v>
      </c>
    </row>
    <row r="37" spans="1:14" s="90" customFormat="1" ht="21.75" customHeight="1">
      <c r="A37" s="97" t="s">
        <v>107</v>
      </c>
      <c r="B37" s="97" t="s">
        <v>108</v>
      </c>
      <c r="C37" s="85">
        <f>C38</f>
        <v>14.88</v>
      </c>
      <c r="D37" s="85">
        <f>D38</f>
        <v>14.88</v>
      </c>
      <c r="E37" s="85">
        <f aca="true" t="shared" si="17" ref="E37:N37">E38</f>
        <v>0</v>
      </c>
      <c r="F37" s="85">
        <f t="shared" si="17"/>
        <v>0</v>
      </c>
      <c r="G37" s="85">
        <f t="shared" si="17"/>
        <v>0</v>
      </c>
      <c r="H37" s="85">
        <f t="shared" si="17"/>
        <v>0</v>
      </c>
      <c r="I37" s="85">
        <f t="shared" si="17"/>
        <v>0</v>
      </c>
      <c r="J37" s="85">
        <f t="shared" si="17"/>
        <v>0</v>
      </c>
      <c r="K37" s="85">
        <f t="shared" si="17"/>
        <v>0</v>
      </c>
      <c r="L37" s="85">
        <f t="shared" si="17"/>
        <v>0</v>
      </c>
      <c r="M37" s="85">
        <f t="shared" si="17"/>
        <v>0</v>
      </c>
      <c r="N37" s="85">
        <f t="shared" si="17"/>
        <v>0</v>
      </c>
    </row>
    <row r="38" spans="1:14" s="90" customFormat="1" ht="21.75" customHeight="1">
      <c r="A38" s="97" t="s">
        <v>109</v>
      </c>
      <c r="B38" s="97" t="s">
        <v>110</v>
      </c>
      <c r="C38" s="85">
        <v>14.88</v>
      </c>
      <c r="D38" s="85">
        <v>14.88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</row>
    <row r="39" spans="1:14" s="90" customFormat="1" ht="21.75" customHeight="1">
      <c r="A39" s="97" t="s">
        <v>111</v>
      </c>
      <c r="B39" s="97" t="s">
        <v>20</v>
      </c>
      <c r="C39" s="85">
        <f>C40+C42</f>
        <v>41.247</v>
      </c>
      <c r="D39" s="85">
        <f>D40+D42</f>
        <v>41.247</v>
      </c>
      <c r="E39" s="85">
        <f aca="true" t="shared" si="18" ref="E39:N39">E40+E42</f>
        <v>0</v>
      </c>
      <c r="F39" s="85">
        <f t="shared" si="18"/>
        <v>0</v>
      </c>
      <c r="G39" s="85">
        <f t="shared" si="18"/>
        <v>0</v>
      </c>
      <c r="H39" s="85">
        <f t="shared" si="18"/>
        <v>0</v>
      </c>
      <c r="I39" s="85">
        <f t="shared" si="18"/>
        <v>0</v>
      </c>
      <c r="J39" s="85">
        <f t="shared" si="18"/>
        <v>0</v>
      </c>
      <c r="K39" s="85">
        <f t="shared" si="18"/>
        <v>0</v>
      </c>
      <c r="L39" s="85">
        <f t="shared" si="18"/>
        <v>0</v>
      </c>
      <c r="M39" s="85">
        <f t="shared" si="18"/>
        <v>0</v>
      </c>
      <c r="N39" s="85">
        <f t="shared" si="18"/>
        <v>0</v>
      </c>
    </row>
    <row r="40" spans="1:14" s="90" customFormat="1" ht="21.75" customHeight="1">
      <c r="A40" s="97" t="s">
        <v>67</v>
      </c>
      <c r="B40" s="97" t="s">
        <v>112</v>
      </c>
      <c r="C40" s="85">
        <f>C41</f>
        <v>0.5</v>
      </c>
      <c r="D40" s="85">
        <f>D41</f>
        <v>0.5</v>
      </c>
      <c r="E40" s="85">
        <f aca="true" t="shared" si="19" ref="E40:N40">E41</f>
        <v>0</v>
      </c>
      <c r="F40" s="85">
        <f t="shared" si="19"/>
        <v>0</v>
      </c>
      <c r="G40" s="85">
        <f t="shared" si="19"/>
        <v>0</v>
      </c>
      <c r="H40" s="85">
        <f t="shared" si="19"/>
        <v>0</v>
      </c>
      <c r="I40" s="85">
        <f t="shared" si="19"/>
        <v>0</v>
      </c>
      <c r="J40" s="85">
        <f t="shared" si="19"/>
        <v>0</v>
      </c>
      <c r="K40" s="85">
        <f t="shared" si="19"/>
        <v>0</v>
      </c>
      <c r="L40" s="85">
        <f t="shared" si="19"/>
        <v>0</v>
      </c>
      <c r="M40" s="85">
        <f t="shared" si="19"/>
        <v>0</v>
      </c>
      <c r="N40" s="85">
        <f t="shared" si="19"/>
        <v>0</v>
      </c>
    </row>
    <row r="41" spans="1:14" s="90" customFormat="1" ht="21.75" customHeight="1">
      <c r="A41" s="97" t="s">
        <v>113</v>
      </c>
      <c r="B41" s="97" t="s">
        <v>114</v>
      </c>
      <c r="C41" s="85">
        <v>0.5</v>
      </c>
      <c r="D41" s="85">
        <v>0.5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1:14" s="90" customFormat="1" ht="21.75" customHeight="1">
      <c r="A42" s="97" t="s">
        <v>115</v>
      </c>
      <c r="B42" s="97" t="s">
        <v>116</v>
      </c>
      <c r="C42" s="85">
        <f>C43</f>
        <v>40.747</v>
      </c>
      <c r="D42" s="85">
        <f>D43</f>
        <v>40.747</v>
      </c>
      <c r="E42" s="85">
        <f aca="true" t="shared" si="20" ref="E42:N42">E43</f>
        <v>0</v>
      </c>
      <c r="F42" s="85">
        <f t="shared" si="20"/>
        <v>0</v>
      </c>
      <c r="G42" s="85">
        <f t="shared" si="20"/>
        <v>0</v>
      </c>
      <c r="H42" s="85">
        <f t="shared" si="20"/>
        <v>0</v>
      </c>
      <c r="I42" s="85">
        <f t="shared" si="20"/>
        <v>0</v>
      </c>
      <c r="J42" s="85">
        <f t="shared" si="20"/>
        <v>0</v>
      </c>
      <c r="K42" s="85">
        <f t="shared" si="20"/>
        <v>0</v>
      </c>
      <c r="L42" s="85">
        <f t="shared" si="20"/>
        <v>0</v>
      </c>
      <c r="M42" s="85">
        <f t="shared" si="20"/>
        <v>0</v>
      </c>
      <c r="N42" s="85">
        <f t="shared" si="20"/>
        <v>0</v>
      </c>
    </row>
    <row r="43" spans="1:14" s="90" customFormat="1" ht="21.75" customHeight="1">
      <c r="A43" s="97" t="s">
        <v>117</v>
      </c>
      <c r="B43" s="97" t="s">
        <v>118</v>
      </c>
      <c r="C43" s="85">
        <v>40.747</v>
      </c>
      <c r="D43" s="85">
        <v>40.747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</row>
    <row r="44" spans="1:14" s="90" customFormat="1" ht="21.75" customHeight="1">
      <c r="A44" s="97" t="s">
        <v>119</v>
      </c>
      <c r="B44" s="97" t="s">
        <v>22</v>
      </c>
      <c r="C44" s="85">
        <f>C45+C47+C49</f>
        <v>436.61403500000006</v>
      </c>
      <c r="D44" s="85">
        <f>D45+D47+D49</f>
        <v>255.24143500000002</v>
      </c>
      <c r="E44" s="85">
        <f aca="true" t="shared" si="21" ref="E44:N44">E45+E47+E49</f>
        <v>181.37</v>
      </c>
      <c r="F44" s="85">
        <f t="shared" si="21"/>
        <v>0</v>
      </c>
      <c r="G44" s="85">
        <f t="shared" si="21"/>
        <v>0</v>
      </c>
      <c r="H44" s="85">
        <f t="shared" si="21"/>
        <v>0</v>
      </c>
      <c r="I44" s="85">
        <f t="shared" si="21"/>
        <v>0</v>
      </c>
      <c r="J44" s="85">
        <f t="shared" si="21"/>
        <v>0</v>
      </c>
      <c r="K44" s="85">
        <f t="shared" si="21"/>
        <v>0</v>
      </c>
      <c r="L44" s="85">
        <f t="shared" si="21"/>
        <v>0</v>
      </c>
      <c r="M44" s="85">
        <f t="shared" si="21"/>
        <v>0</v>
      </c>
      <c r="N44" s="85">
        <f t="shared" si="21"/>
        <v>0</v>
      </c>
    </row>
    <row r="45" spans="1:14" s="90" customFormat="1" ht="21.75" customHeight="1">
      <c r="A45" s="97" t="s">
        <v>89</v>
      </c>
      <c r="B45" s="97" t="s">
        <v>120</v>
      </c>
      <c r="C45" s="85">
        <f>C46</f>
        <v>4</v>
      </c>
      <c r="D45" s="85">
        <f>D46</f>
        <v>4</v>
      </c>
      <c r="E45" s="85">
        <f aca="true" t="shared" si="22" ref="E45:N45">E46</f>
        <v>0</v>
      </c>
      <c r="F45" s="85">
        <f t="shared" si="22"/>
        <v>0</v>
      </c>
      <c r="G45" s="85">
        <f t="shared" si="22"/>
        <v>0</v>
      </c>
      <c r="H45" s="85">
        <f t="shared" si="22"/>
        <v>0</v>
      </c>
      <c r="I45" s="85">
        <f t="shared" si="22"/>
        <v>0</v>
      </c>
      <c r="J45" s="85">
        <f t="shared" si="22"/>
        <v>0</v>
      </c>
      <c r="K45" s="85">
        <f t="shared" si="22"/>
        <v>0</v>
      </c>
      <c r="L45" s="85">
        <f t="shared" si="22"/>
        <v>0</v>
      </c>
      <c r="M45" s="85">
        <f t="shared" si="22"/>
        <v>0</v>
      </c>
      <c r="N45" s="85">
        <f t="shared" si="22"/>
        <v>0</v>
      </c>
    </row>
    <row r="46" spans="1:14" s="90" customFormat="1" ht="21.75" customHeight="1">
      <c r="A46" s="97" t="s">
        <v>121</v>
      </c>
      <c r="B46" s="97" t="s">
        <v>122</v>
      </c>
      <c r="C46" s="85">
        <v>4</v>
      </c>
      <c r="D46" s="85">
        <v>4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s="90" customFormat="1" ht="21.75" customHeight="1">
      <c r="A47" s="97" t="s">
        <v>59</v>
      </c>
      <c r="B47" s="97" t="s">
        <v>123</v>
      </c>
      <c r="C47" s="85">
        <f>C48</f>
        <v>12</v>
      </c>
      <c r="D47" s="85">
        <f>D48</f>
        <v>12</v>
      </c>
      <c r="E47" s="85">
        <f aca="true" t="shared" si="23" ref="E47:N47">E48</f>
        <v>0</v>
      </c>
      <c r="F47" s="85">
        <f t="shared" si="23"/>
        <v>0</v>
      </c>
      <c r="G47" s="85">
        <f t="shared" si="23"/>
        <v>0</v>
      </c>
      <c r="H47" s="85">
        <f t="shared" si="23"/>
        <v>0</v>
      </c>
      <c r="I47" s="85">
        <f t="shared" si="23"/>
        <v>0</v>
      </c>
      <c r="J47" s="85">
        <f t="shared" si="23"/>
        <v>0</v>
      </c>
      <c r="K47" s="85">
        <f t="shared" si="23"/>
        <v>0</v>
      </c>
      <c r="L47" s="85">
        <f t="shared" si="23"/>
        <v>0</v>
      </c>
      <c r="M47" s="85">
        <f t="shared" si="23"/>
        <v>0</v>
      </c>
      <c r="N47" s="85">
        <f t="shared" si="23"/>
        <v>0</v>
      </c>
    </row>
    <row r="48" spans="1:14" s="90" customFormat="1" ht="21.75" customHeight="1">
      <c r="A48" s="97" t="s">
        <v>124</v>
      </c>
      <c r="B48" s="97" t="s">
        <v>125</v>
      </c>
      <c r="C48" s="85">
        <v>12</v>
      </c>
      <c r="D48" s="85">
        <v>12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s="90" customFormat="1" ht="21.75" customHeight="1">
      <c r="A49" s="97" t="s">
        <v>94</v>
      </c>
      <c r="B49" s="97" t="s">
        <v>126</v>
      </c>
      <c r="C49" s="85">
        <f>C50+C51+C52</f>
        <v>420.61403500000006</v>
      </c>
      <c r="D49" s="85">
        <f>D50+D51+D52</f>
        <v>239.24143500000002</v>
      </c>
      <c r="E49" s="85">
        <f aca="true" t="shared" si="24" ref="E49:N49">E50+E51+E52</f>
        <v>181.37</v>
      </c>
      <c r="F49" s="85">
        <f t="shared" si="24"/>
        <v>0</v>
      </c>
      <c r="G49" s="85">
        <f t="shared" si="24"/>
        <v>0</v>
      </c>
      <c r="H49" s="85">
        <f t="shared" si="24"/>
        <v>0</v>
      </c>
      <c r="I49" s="85">
        <f t="shared" si="24"/>
        <v>0</v>
      </c>
      <c r="J49" s="85">
        <f t="shared" si="24"/>
        <v>0</v>
      </c>
      <c r="K49" s="85">
        <f t="shared" si="24"/>
        <v>0</v>
      </c>
      <c r="L49" s="85">
        <f t="shared" si="24"/>
        <v>0</v>
      </c>
      <c r="M49" s="85">
        <f t="shared" si="24"/>
        <v>0</v>
      </c>
      <c r="N49" s="85">
        <f t="shared" si="24"/>
        <v>0</v>
      </c>
    </row>
    <row r="50" spans="1:14" s="90" customFormat="1" ht="21.75" customHeight="1">
      <c r="A50" s="97" t="s">
        <v>127</v>
      </c>
      <c r="B50" s="97" t="s">
        <v>128</v>
      </c>
      <c r="C50" s="85">
        <v>150</v>
      </c>
      <c r="D50" s="85">
        <v>150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s="90" customFormat="1" ht="21.75" customHeight="1">
      <c r="A51" s="97" t="s">
        <v>129</v>
      </c>
      <c r="B51" s="97" t="s">
        <v>130</v>
      </c>
      <c r="C51" s="85">
        <v>10.15</v>
      </c>
      <c r="D51" s="85">
        <v>10.15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21.75" customHeight="1">
      <c r="A52" s="97" t="s">
        <v>131</v>
      </c>
      <c r="B52" s="97" t="s">
        <v>132</v>
      </c>
      <c r="C52" s="85">
        <v>260.464035</v>
      </c>
      <c r="D52" s="85">
        <v>79.091435</v>
      </c>
      <c r="E52" s="85">
        <v>181.37</v>
      </c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21.75" customHeight="1">
      <c r="A53" s="97" t="s">
        <v>133</v>
      </c>
      <c r="B53" s="97" t="s">
        <v>24</v>
      </c>
      <c r="C53" s="85">
        <f>C54</f>
        <v>7.97</v>
      </c>
      <c r="D53" s="85">
        <f>D54</f>
        <v>7.97</v>
      </c>
      <c r="E53" s="85">
        <f aca="true" t="shared" si="25" ref="E53:N53">E54</f>
        <v>0</v>
      </c>
      <c r="F53" s="85">
        <f t="shared" si="25"/>
        <v>0</v>
      </c>
      <c r="G53" s="85">
        <f t="shared" si="25"/>
        <v>0</v>
      </c>
      <c r="H53" s="85">
        <f t="shared" si="25"/>
        <v>0</v>
      </c>
      <c r="I53" s="85">
        <f t="shared" si="25"/>
        <v>0</v>
      </c>
      <c r="J53" s="85">
        <f t="shared" si="25"/>
        <v>0</v>
      </c>
      <c r="K53" s="85">
        <f t="shared" si="25"/>
        <v>0</v>
      </c>
      <c r="L53" s="85">
        <f t="shared" si="25"/>
        <v>0</v>
      </c>
      <c r="M53" s="85">
        <f t="shared" si="25"/>
        <v>0</v>
      </c>
      <c r="N53" s="85">
        <f t="shared" si="25"/>
        <v>0</v>
      </c>
    </row>
    <row r="54" spans="1:14" ht="21.75" customHeight="1">
      <c r="A54" s="97" t="s">
        <v>89</v>
      </c>
      <c r="B54" s="97" t="s">
        <v>134</v>
      </c>
      <c r="C54" s="85">
        <f>C55</f>
        <v>7.97</v>
      </c>
      <c r="D54" s="85">
        <f>D55</f>
        <v>7.97</v>
      </c>
      <c r="E54" s="85">
        <f aca="true" t="shared" si="26" ref="E54:N54">E55</f>
        <v>0</v>
      </c>
      <c r="F54" s="85">
        <f t="shared" si="26"/>
        <v>0</v>
      </c>
      <c r="G54" s="85">
        <f t="shared" si="26"/>
        <v>0</v>
      </c>
      <c r="H54" s="85">
        <f t="shared" si="26"/>
        <v>0</v>
      </c>
      <c r="I54" s="85">
        <f t="shared" si="26"/>
        <v>0</v>
      </c>
      <c r="J54" s="85">
        <f t="shared" si="26"/>
        <v>0</v>
      </c>
      <c r="K54" s="85">
        <f t="shared" si="26"/>
        <v>0</v>
      </c>
      <c r="L54" s="85">
        <f t="shared" si="26"/>
        <v>0</v>
      </c>
      <c r="M54" s="85">
        <f t="shared" si="26"/>
        <v>0</v>
      </c>
      <c r="N54" s="85">
        <f t="shared" si="26"/>
        <v>0</v>
      </c>
    </row>
    <row r="55" spans="1:14" ht="21.75" customHeight="1">
      <c r="A55" s="97" t="s">
        <v>135</v>
      </c>
      <c r="B55" s="97" t="s">
        <v>136</v>
      </c>
      <c r="C55" s="85">
        <v>7.97</v>
      </c>
      <c r="D55" s="85">
        <v>7.97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21.75" customHeight="1">
      <c r="A56" s="97" t="s">
        <v>137</v>
      </c>
      <c r="B56" s="97" t="s">
        <v>26</v>
      </c>
      <c r="C56" s="85">
        <f>C57</f>
        <v>20</v>
      </c>
      <c r="D56" s="85">
        <f>D57</f>
        <v>20</v>
      </c>
      <c r="E56" s="85">
        <f aca="true" t="shared" si="27" ref="E56:N56">E57</f>
        <v>0</v>
      </c>
      <c r="F56" s="85">
        <f t="shared" si="27"/>
        <v>0</v>
      </c>
      <c r="G56" s="85">
        <f t="shared" si="27"/>
        <v>0</v>
      </c>
      <c r="H56" s="85">
        <f t="shared" si="27"/>
        <v>0</v>
      </c>
      <c r="I56" s="85">
        <f t="shared" si="27"/>
        <v>0</v>
      </c>
      <c r="J56" s="85">
        <f t="shared" si="27"/>
        <v>0</v>
      </c>
      <c r="K56" s="85">
        <f t="shared" si="27"/>
        <v>0</v>
      </c>
      <c r="L56" s="85">
        <f t="shared" si="27"/>
        <v>0</v>
      </c>
      <c r="M56" s="85">
        <f t="shared" si="27"/>
        <v>0</v>
      </c>
      <c r="N56" s="85">
        <f t="shared" si="27"/>
        <v>0</v>
      </c>
    </row>
    <row r="57" spans="1:14" ht="21.75" customHeight="1">
      <c r="A57" s="97" t="s">
        <v>138</v>
      </c>
      <c r="B57" s="97" t="s">
        <v>139</v>
      </c>
      <c r="C57" s="85">
        <f>C58</f>
        <v>20</v>
      </c>
      <c r="D57" s="85">
        <f>D58</f>
        <v>20</v>
      </c>
      <c r="E57" s="85">
        <f aca="true" t="shared" si="28" ref="E57:N57">E58</f>
        <v>0</v>
      </c>
      <c r="F57" s="85">
        <f t="shared" si="28"/>
        <v>0</v>
      </c>
      <c r="G57" s="85">
        <f t="shared" si="28"/>
        <v>0</v>
      </c>
      <c r="H57" s="85">
        <f t="shared" si="28"/>
        <v>0</v>
      </c>
      <c r="I57" s="85">
        <f t="shared" si="28"/>
        <v>0</v>
      </c>
      <c r="J57" s="85">
        <f t="shared" si="28"/>
        <v>0</v>
      </c>
      <c r="K57" s="85">
        <f t="shared" si="28"/>
        <v>0</v>
      </c>
      <c r="L57" s="85">
        <f t="shared" si="28"/>
        <v>0</v>
      </c>
      <c r="M57" s="85">
        <f t="shared" si="28"/>
        <v>0</v>
      </c>
      <c r="N57" s="85">
        <f t="shared" si="28"/>
        <v>0</v>
      </c>
    </row>
    <row r="58" spans="1:14" ht="21.75" customHeight="1">
      <c r="A58" s="97" t="s">
        <v>140</v>
      </c>
      <c r="B58" s="97" t="s">
        <v>141</v>
      </c>
      <c r="C58" s="85">
        <v>20</v>
      </c>
      <c r="D58" s="85">
        <v>20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</row>
    <row r="59" spans="1:14" s="90" customFormat="1" ht="39.75" customHeight="1">
      <c r="A59" s="9" t="s">
        <v>39</v>
      </c>
      <c r="B59" s="9"/>
      <c r="C59" s="85">
        <f>C7+C23+C26+C29+C36+C39+C44+C53+C56</f>
        <v>976.0389340000002</v>
      </c>
      <c r="D59" s="85">
        <f>D7+D23+D26+D29+D36+D39+D44+D53+D56</f>
        <v>447.57057000000003</v>
      </c>
      <c r="E59" s="85">
        <f aca="true" t="shared" si="29" ref="E59:N59">E7+E23+E26+E29+E36+E39+E44+E53+E56</f>
        <v>525.400764</v>
      </c>
      <c r="F59" s="85">
        <f t="shared" si="29"/>
        <v>0</v>
      </c>
      <c r="G59" s="85">
        <f t="shared" si="29"/>
        <v>0</v>
      </c>
      <c r="H59" s="85">
        <f t="shared" si="29"/>
        <v>0</v>
      </c>
      <c r="I59" s="85">
        <f t="shared" si="29"/>
        <v>0</v>
      </c>
      <c r="J59" s="85">
        <f t="shared" si="29"/>
        <v>0</v>
      </c>
      <c r="K59" s="85">
        <f t="shared" si="29"/>
        <v>0</v>
      </c>
      <c r="L59" s="85">
        <f t="shared" si="29"/>
        <v>0</v>
      </c>
      <c r="M59" s="85">
        <f t="shared" si="29"/>
        <v>3.065</v>
      </c>
      <c r="N59" s="85">
        <f t="shared" si="29"/>
        <v>0</v>
      </c>
    </row>
  </sheetData>
  <sheetProtection/>
  <mergeCells count="15">
    <mergeCell ref="A1:B1"/>
    <mergeCell ref="A2:N2"/>
    <mergeCell ref="A3:B3"/>
    <mergeCell ref="M3:N3"/>
    <mergeCell ref="E4:H4"/>
    <mergeCell ref="A59:B59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85" zoomScaleNormal="85" zoomScaleSheetLayoutView="100" workbookViewId="0" topLeftCell="A16">
      <selection activeCell="D6" sqref="D6"/>
    </sheetView>
  </sheetViews>
  <sheetFormatPr defaultColWidth="9.00390625" defaultRowHeight="21.75" customHeight="1"/>
  <cols>
    <col min="1" max="1" width="13.00390625" style="72" customWidth="1"/>
    <col min="2" max="2" width="47.875" style="73" customWidth="1"/>
    <col min="3" max="8" width="23.50390625" style="74" customWidth="1"/>
    <col min="9" max="16384" width="9.00390625" style="72" customWidth="1"/>
  </cols>
  <sheetData>
    <row r="1" spans="1:8" s="71" customFormat="1" ht="21.75" customHeight="1">
      <c r="A1" s="75" t="s">
        <v>142</v>
      </c>
      <c r="B1" s="76"/>
      <c r="C1" s="77"/>
      <c r="D1" s="77"/>
      <c r="E1" s="77"/>
      <c r="F1" s="77"/>
      <c r="G1" s="77"/>
      <c r="H1" s="77"/>
    </row>
    <row r="2" spans="1:12" s="71" customFormat="1" ht="21.75" customHeight="1">
      <c r="A2" s="78" t="s">
        <v>143</v>
      </c>
      <c r="B2" s="79"/>
      <c r="C2" s="80"/>
      <c r="D2" s="80"/>
      <c r="E2" s="80"/>
      <c r="F2" s="80"/>
      <c r="G2" s="80"/>
      <c r="H2" s="80"/>
      <c r="I2" s="89"/>
      <c r="J2" s="89"/>
      <c r="K2" s="89"/>
      <c r="L2" s="89"/>
    </row>
    <row r="3" spans="1:12" s="71" customFormat="1" ht="21.75" customHeight="1">
      <c r="A3" s="81" t="s">
        <v>37</v>
      </c>
      <c r="B3" s="82"/>
      <c r="C3" s="83"/>
      <c r="D3" s="83"/>
      <c r="E3" s="83"/>
      <c r="F3" s="83"/>
      <c r="G3" s="84" t="s">
        <v>3</v>
      </c>
      <c r="H3" s="84"/>
      <c r="I3" s="89"/>
      <c r="J3" s="89"/>
      <c r="K3" s="89"/>
      <c r="L3" s="89"/>
    </row>
    <row r="4" spans="1:8" s="71" customFormat="1" ht="21.75" customHeight="1">
      <c r="A4" s="5" t="s">
        <v>38</v>
      </c>
      <c r="B4" s="43"/>
      <c r="C4" s="85" t="s">
        <v>39</v>
      </c>
      <c r="D4" s="85" t="s">
        <v>144</v>
      </c>
      <c r="E4" s="85" t="s">
        <v>145</v>
      </c>
      <c r="F4" s="85" t="s">
        <v>146</v>
      </c>
      <c r="G4" s="85" t="s">
        <v>147</v>
      </c>
      <c r="H4" s="85" t="s">
        <v>148</v>
      </c>
    </row>
    <row r="5" spans="1:8" ht="21.75" customHeight="1">
      <c r="A5" s="5"/>
      <c r="B5" s="43"/>
      <c r="C5" s="86"/>
      <c r="D5" s="86"/>
      <c r="E5" s="86"/>
      <c r="F5" s="86"/>
      <c r="G5" s="86"/>
      <c r="H5" s="86"/>
    </row>
    <row r="6" spans="1:8" s="1" customFormat="1" ht="21.75" customHeight="1">
      <c r="A6" s="43" t="s">
        <v>52</v>
      </c>
      <c r="B6" s="43" t="s">
        <v>53</v>
      </c>
      <c r="C6" s="85">
        <f>C7+C23+C26+C29+C36+C39+C44+C53+C56</f>
        <v>976.0389340000002</v>
      </c>
      <c r="D6" s="85">
        <f>D7+D23+D26+D29+D36+D39+D44+D53+D56</f>
        <v>377.82997800000004</v>
      </c>
      <c r="E6" s="85">
        <f>E7+E23+E26+E29+E36+E39+E44+E53+E56</f>
        <v>598.2089560000001</v>
      </c>
      <c r="F6" s="87"/>
      <c r="G6" s="87"/>
      <c r="H6" s="87"/>
    </row>
    <row r="7" spans="1:8" s="1" customFormat="1" ht="21.75" customHeight="1">
      <c r="A7" s="43" t="s">
        <v>54</v>
      </c>
      <c r="B7" s="88" t="s">
        <v>10</v>
      </c>
      <c r="C7" s="85">
        <f>C8+C10+C14+C16+C19+C21</f>
        <v>444.9668510000001</v>
      </c>
      <c r="D7" s="85">
        <f>D8+D10+D14+D16+D19+D21</f>
        <v>375.08558000000005</v>
      </c>
      <c r="E7" s="85">
        <f>E8+E10+E14+E16+E19+E21</f>
        <v>69.881271</v>
      </c>
      <c r="F7" s="87"/>
      <c r="G7" s="87"/>
      <c r="H7" s="87"/>
    </row>
    <row r="8" spans="1:8" s="1" customFormat="1" ht="21.75" customHeight="1">
      <c r="A8" s="43" t="s">
        <v>55</v>
      </c>
      <c r="B8" s="88" t="s">
        <v>56</v>
      </c>
      <c r="C8" s="85">
        <f>C9</f>
        <v>2</v>
      </c>
      <c r="D8" s="85">
        <f>D9</f>
        <v>0</v>
      </c>
      <c r="E8" s="85">
        <f>E9</f>
        <v>2</v>
      </c>
      <c r="F8" s="87"/>
      <c r="G8" s="87"/>
      <c r="H8" s="87"/>
    </row>
    <row r="9" spans="1:8" s="1" customFormat="1" ht="21.75" customHeight="1">
      <c r="A9" s="43" t="s">
        <v>57</v>
      </c>
      <c r="B9" s="88" t="s">
        <v>58</v>
      </c>
      <c r="C9" s="87">
        <v>2</v>
      </c>
      <c r="D9" s="87"/>
      <c r="E9" s="87">
        <v>2</v>
      </c>
      <c r="F9" s="87"/>
      <c r="G9" s="87"/>
      <c r="H9" s="87"/>
    </row>
    <row r="10" spans="1:8" s="1" customFormat="1" ht="21.75" customHeight="1">
      <c r="A10" s="43" t="s">
        <v>59</v>
      </c>
      <c r="B10" s="88" t="s">
        <v>60</v>
      </c>
      <c r="C10" s="85">
        <f>C11+C12+C13</f>
        <v>356.774354</v>
      </c>
      <c r="D10" s="85">
        <f>D11+D12+D13</f>
        <v>302.193083</v>
      </c>
      <c r="E10" s="85">
        <f>E11+E12+E13</f>
        <v>54.581271</v>
      </c>
      <c r="F10" s="87"/>
      <c r="G10" s="87"/>
      <c r="H10" s="87"/>
    </row>
    <row r="11" spans="1:8" s="1" customFormat="1" ht="21.75" customHeight="1">
      <c r="A11" s="88" t="s">
        <v>61</v>
      </c>
      <c r="B11" s="88" t="s">
        <v>62</v>
      </c>
      <c r="C11" s="87">
        <v>198.627531</v>
      </c>
      <c r="D11" s="87">
        <v>196.127531</v>
      </c>
      <c r="E11" s="87">
        <v>2.5</v>
      </c>
      <c r="F11" s="87"/>
      <c r="G11" s="87"/>
      <c r="H11" s="87"/>
    </row>
    <row r="12" spans="1:8" s="1" customFormat="1" ht="21.75" customHeight="1">
      <c r="A12" s="88" t="s">
        <v>63</v>
      </c>
      <c r="B12" s="88" t="s">
        <v>64</v>
      </c>
      <c r="C12" s="87">
        <f>71.716564+34.348988</f>
        <v>106.065552</v>
      </c>
      <c r="D12" s="87">
        <f>71.716564+34.348988</f>
        <v>106.065552</v>
      </c>
      <c r="E12" s="87"/>
      <c r="F12" s="87"/>
      <c r="G12" s="87"/>
      <c r="H12" s="87"/>
    </row>
    <row r="13" spans="1:8" s="72" customFormat="1" ht="21.75" customHeight="1">
      <c r="A13" s="88" t="s">
        <v>65</v>
      </c>
      <c r="B13" s="88" t="s">
        <v>66</v>
      </c>
      <c r="C13" s="86">
        <v>52.081271</v>
      </c>
      <c r="D13" s="86"/>
      <c r="E13" s="86">
        <v>52.081271</v>
      </c>
      <c r="F13" s="86"/>
      <c r="G13" s="86"/>
      <c r="H13" s="86"/>
    </row>
    <row r="14" spans="1:8" s="72" customFormat="1" ht="21.75" customHeight="1">
      <c r="A14" s="88" t="s">
        <v>67</v>
      </c>
      <c r="B14" s="88" t="s">
        <v>68</v>
      </c>
      <c r="C14" s="85">
        <f>C15</f>
        <v>0.1</v>
      </c>
      <c r="D14" s="85">
        <f>D15</f>
        <v>0.1</v>
      </c>
      <c r="E14" s="85">
        <f>E15</f>
        <v>0</v>
      </c>
      <c r="F14" s="86"/>
      <c r="G14" s="86"/>
      <c r="H14" s="86"/>
    </row>
    <row r="15" spans="1:8" s="72" customFormat="1" ht="21.75" customHeight="1">
      <c r="A15" s="88" t="s">
        <v>69</v>
      </c>
      <c r="B15" s="88" t="s">
        <v>64</v>
      </c>
      <c r="C15" s="86">
        <v>0.1</v>
      </c>
      <c r="D15" s="86">
        <v>0.1</v>
      </c>
      <c r="E15" s="86"/>
      <c r="F15" s="86"/>
      <c r="G15" s="86"/>
      <c r="H15" s="86"/>
    </row>
    <row r="16" spans="1:8" s="72" customFormat="1" ht="21.75" customHeight="1">
      <c r="A16" s="88" t="s">
        <v>70</v>
      </c>
      <c r="B16" s="88" t="s">
        <v>71</v>
      </c>
      <c r="C16" s="85">
        <f>C17+C18</f>
        <v>72.792497</v>
      </c>
      <c r="D16" s="85">
        <f>D17+D18</f>
        <v>72.792497</v>
      </c>
      <c r="E16" s="85">
        <f>E17+E18</f>
        <v>0</v>
      </c>
      <c r="F16" s="86"/>
      <c r="G16" s="86"/>
      <c r="H16" s="86"/>
    </row>
    <row r="17" spans="1:8" s="72" customFormat="1" ht="21.75" customHeight="1">
      <c r="A17" s="88" t="s">
        <v>72</v>
      </c>
      <c r="B17" s="88" t="s">
        <v>64</v>
      </c>
      <c r="C17" s="86">
        <v>68.427497</v>
      </c>
      <c r="D17" s="86">
        <v>68.427497</v>
      </c>
      <c r="E17" s="86"/>
      <c r="F17" s="86"/>
      <c r="G17" s="86"/>
      <c r="H17" s="86"/>
    </row>
    <row r="18" spans="1:8" s="72" customFormat="1" ht="21.75" customHeight="1">
      <c r="A18" s="88" t="s">
        <v>73</v>
      </c>
      <c r="B18" s="88" t="s">
        <v>74</v>
      </c>
      <c r="C18" s="86">
        <v>4.365</v>
      </c>
      <c r="D18" s="86">
        <v>4.365</v>
      </c>
      <c r="E18" s="86"/>
      <c r="F18" s="86"/>
      <c r="G18" s="86"/>
      <c r="H18" s="86"/>
    </row>
    <row r="19" spans="1:8" s="72" customFormat="1" ht="21.75" customHeight="1">
      <c r="A19" s="88" t="s">
        <v>75</v>
      </c>
      <c r="B19" s="88" t="s">
        <v>76</v>
      </c>
      <c r="C19" s="85">
        <f aca="true" t="shared" si="0" ref="C19:C24">C20</f>
        <v>13</v>
      </c>
      <c r="D19" s="85">
        <f>D20</f>
        <v>0</v>
      </c>
      <c r="E19" s="85">
        <f>E20</f>
        <v>13</v>
      </c>
      <c r="F19" s="86"/>
      <c r="G19" s="86"/>
      <c r="H19" s="86"/>
    </row>
    <row r="20" spans="1:8" s="72" customFormat="1" ht="21.75" customHeight="1">
      <c r="A20" s="88" t="s">
        <v>77</v>
      </c>
      <c r="B20" s="88" t="s">
        <v>78</v>
      </c>
      <c r="C20" s="86">
        <v>13</v>
      </c>
      <c r="D20" s="86"/>
      <c r="E20" s="86">
        <v>13</v>
      </c>
      <c r="F20" s="86"/>
      <c r="G20" s="86"/>
      <c r="H20" s="86"/>
    </row>
    <row r="21" spans="1:8" s="1" customFormat="1" ht="21.75" customHeight="1">
      <c r="A21" s="43" t="s">
        <v>79</v>
      </c>
      <c r="B21" s="88" t="s">
        <v>80</v>
      </c>
      <c r="C21" s="85">
        <f t="shared" si="0"/>
        <v>0.3</v>
      </c>
      <c r="D21" s="85">
        <f aca="true" t="shared" si="1" ref="D21:D27">D22</f>
        <v>0</v>
      </c>
      <c r="E21" s="85">
        <f aca="true" t="shared" si="2" ref="E21:E27">E22</f>
        <v>0.3</v>
      </c>
      <c r="F21" s="87"/>
      <c r="G21" s="87"/>
      <c r="H21" s="87"/>
    </row>
    <row r="22" spans="1:8" s="1" customFormat="1" ht="21.75" customHeight="1">
      <c r="A22" s="43" t="s">
        <v>81</v>
      </c>
      <c r="B22" s="88" t="s">
        <v>82</v>
      </c>
      <c r="C22" s="87">
        <v>0.3</v>
      </c>
      <c r="D22" s="87"/>
      <c r="E22" s="87">
        <v>0.3</v>
      </c>
      <c r="F22" s="87"/>
      <c r="G22" s="87"/>
      <c r="H22" s="87"/>
    </row>
    <row r="23" spans="1:8" s="1" customFormat="1" ht="21.75" customHeight="1">
      <c r="A23" s="43" t="s">
        <v>83</v>
      </c>
      <c r="B23" s="88" t="s">
        <v>12</v>
      </c>
      <c r="C23" s="85">
        <f t="shared" si="0"/>
        <v>3.90825</v>
      </c>
      <c r="D23" s="85">
        <f t="shared" si="1"/>
        <v>0</v>
      </c>
      <c r="E23" s="85">
        <f t="shared" si="2"/>
        <v>3.90825</v>
      </c>
      <c r="F23" s="87"/>
      <c r="G23" s="87"/>
      <c r="H23" s="87"/>
    </row>
    <row r="24" spans="1:8" s="1" customFormat="1" ht="21.75" customHeight="1">
      <c r="A24" s="43" t="s">
        <v>84</v>
      </c>
      <c r="B24" s="88" t="s">
        <v>85</v>
      </c>
      <c r="C24" s="85">
        <f t="shared" si="0"/>
        <v>3.90825</v>
      </c>
      <c r="D24" s="85">
        <f t="shared" si="1"/>
        <v>0</v>
      </c>
      <c r="E24" s="85">
        <f t="shared" si="2"/>
        <v>3.90825</v>
      </c>
      <c r="F24" s="87"/>
      <c r="G24" s="87"/>
      <c r="H24" s="87"/>
    </row>
    <row r="25" spans="1:8" s="1" customFormat="1" ht="21.75" customHeight="1">
      <c r="A25" s="88" t="s">
        <v>86</v>
      </c>
      <c r="B25" s="88" t="s">
        <v>87</v>
      </c>
      <c r="C25" s="87">
        <v>3.90825</v>
      </c>
      <c r="D25" s="87"/>
      <c r="E25" s="87">
        <v>3.90825</v>
      </c>
      <c r="F25" s="87"/>
      <c r="G25" s="87"/>
      <c r="H25" s="87"/>
    </row>
    <row r="26" spans="1:8" s="72" customFormat="1" ht="21.75" customHeight="1">
      <c r="A26" s="88" t="s">
        <v>88</v>
      </c>
      <c r="B26" s="88" t="s">
        <v>14</v>
      </c>
      <c r="C26" s="85">
        <f aca="true" t="shared" si="3" ref="C26:C30">C27</f>
        <v>2.5</v>
      </c>
      <c r="D26" s="85">
        <f t="shared" si="1"/>
        <v>0</v>
      </c>
      <c r="E26" s="85">
        <f t="shared" si="2"/>
        <v>2.5</v>
      </c>
      <c r="F26" s="86"/>
      <c r="G26" s="86"/>
      <c r="H26" s="86"/>
    </row>
    <row r="27" spans="1:8" s="72" customFormat="1" ht="21.75" customHeight="1">
      <c r="A27" s="88" t="s">
        <v>89</v>
      </c>
      <c r="B27" s="88" t="s">
        <v>90</v>
      </c>
      <c r="C27" s="85">
        <f t="shared" si="3"/>
        <v>2.5</v>
      </c>
      <c r="D27" s="85">
        <f t="shared" si="1"/>
        <v>0</v>
      </c>
      <c r="E27" s="85">
        <f t="shared" si="2"/>
        <v>2.5</v>
      </c>
      <c r="F27" s="86"/>
      <c r="G27" s="86"/>
      <c r="H27" s="86"/>
    </row>
    <row r="28" spans="1:8" s="72" customFormat="1" ht="21.75" customHeight="1">
      <c r="A28" s="88" t="s">
        <v>91</v>
      </c>
      <c r="B28" s="88" t="s">
        <v>92</v>
      </c>
      <c r="C28" s="86">
        <v>2.5</v>
      </c>
      <c r="D28" s="86"/>
      <c r="E28" s="86">
        <v>2.5</v>
      </c>
      <c r="F28" s="86"/>
      <c r="G28" s="86"/>
      <c r="H28" s="86"/>
    </row>
    <row r="29" spans="1:8" s="1" customFormat="1" ht="21.75" customHeight="1">
      <c r="A29" s="43" t="s">
        <v>93</v>
      </c>
      <c r="B29" s="88" t="s">
        <v>16</v>
      </c>
      <c r="C29" s="85">
        <f>C30+C32+C34</f>
        <v>3.9527979999999996</v>
      </c>
      <c r="D29" s="85">
        <f>D30+D32+D34</f>
        <v>2.744398</v>
      </c>
      <c r="E29" s="85">
        <f>E30+E32+E34</f>
        <v>1.2084</v>
      </c>
      <c r="F29" s="87"/>
      <c r="G29" s="87"/>
      <c r="H29" s="87"/>
    </row>
    <row r="30" spans="1:8" s="1" customFormat="1" ht="21.75" customHeight="1">
      <c r="A30" s="43" t="s">
        <v>94</v>
      </c>
      <c r="B30" s="88" t="s">
        <v>95</v>
      </c>
      <c r="C30" s="85">
        <f t="shared" si="3"/>
        <v>0.3087</v>
      </c>
      <c r="D30" s="85">
        <f aca="true" t="shared" si="4" ref="D30:D34">D31</f>
        <v>0.3087</v>
      </c>
      <c r="E30" s="85">
        <f aca="true" t="shared" si="5" ref="E30:E34">E31</f>
        <v>0</v>
      </c>
      <c r="F30" s="87"/>
      <c r="G30" s="87"/>
      <c r="H30" s="87"/>
    </row>
    <row r="31" spans="1:8" s="1" customFormat="1" ht="21.75" customHeight="1">
      <c r="A31" s="43" t="s">
        <v>96</v>
      </c>
      <c r="B31" s="88" t="s">
        <v>97</v>
      </c>
      <c r="C31" s="87">
        <v>0.3087</v>
      </c>
      <c r="D31" s="87">
        <v>0.3087</v>
      </c>
      <c r="E31" s="87"/>
      <c r="F31" s="87"/>
      <c r="G31" s="87"/>
      <c r="H31" s="87"/>
    </row>
    <row r="32" spans="1:8" s="1" customFormat="1" ht="21.75" customHeight="1">
      <c r="A32" s="43" t="s">
        <v>98</v>
      </c>
      <c r="B32" s="88" t="s">
        <v>99</v>
      </c>
      <c r="C32" s="85">
        <f aca="true" t="shared" si="6" ref="C32:C37">C33</f>
        <v>1.2</v>
      </c>
      <c r="D32" s="85">
        <f t="shared" si="4"/>
        <v>0</v>
      </c>
      <c r="E32" s="85">
        <f t="shared" si="5"/>
        <v>1.2</v>
      </c>
      <c r="F32" s="87"/>
      <c r="G32" s="87"/>
      <c r="H32" s="87"/>
    </row>
    <row r="33" spans="1:8" s="1" customFormat="1" ht="21.75" customHeight="1">
      <c r="A33" s="43" t="s">
        <v>100</v>
      </c>
      <c r="B33" s="88" t="s">
        <v>101</v>
      </c>
      <c r="C33" s="87">
        <v>1.2</v>
      </c>
      <c r="D33" s="87"/>
      <c r="E33" s="87">
        <v>1.2</v>
      </c>
      <c r="F33" s="87"/>
      <c r="G33" s="87"/>
      <c r="H33" s="87"/>
    </row>
    <row r="34" spans="1:8" s="1" customFormat="1" ht="21.75" customHeight="1">
      <c r="A34" s="43" t="s">
        <v>102</v>
      </c>
      <c r="B34" s="88" t="s">
        <v>103</v>
      </c>
      <c r="C34" s="85">
        <f t="shared" si="6"/>
        <v>2.444098</v>
      </c>
      <c r="D34" s="85">
        <f t="shared" si="4"/>
        <v>2.435698</v>
      </c>
      <c r="E34" s="85">
        <f t="shared" si="5"/>
        <v>0.0084</v>
      </c>
      <c r="F34" s="87"/>
      <c r="G34" s="87"/>
      <c r="H34" s="87"/>
    </row>
    <row r="35" spans="1:8" s="1" customFormat="1" ht="21.75" customHeight="1">
      <c r="A35" s="88" t="s">
        <v>104</v>
      </c>
      <c r="B35" s="88" t="s">
        <v>105</v>
      </c>
      <c r="C35" s="87">
        <f>0.0084+2.435698</f>
        <v>2.444098</v>
      </c>
      <c r="D35" s="87">
        <v>2.435698</v>
      </c>
      <c r="E35" s="87">
        <v>0.0084</v>
      </c>
      <c r="F35" s="87"/>
      <c r="G35" s="87"/>
      <c r="H35" s="87"/>
    </row>
    <row r="36" spans="1:8" s="72" customFormat="1" ht="21.75" customHeight="1">
      <c r="A36" s="88" t="s">
        <v>106</v>
      </c>
      <c r="B36" s="88" t="s">
        <v>18</v>
      </c>
      <c r="C36" s="85">
        <f t="shared" si="6"/>
        <v>14.88</v>
      </c>
      <c r="D36" s="85">
        <f>D37</f>
        <v>0</v>
      </c>
      <c r="E36" s="85">
        <f>E37</f>
        <v>14.88</v>
      </c>
      <c r="F36" s="86"/>
      <c r="G36" s="86"/>
      <c r="H36" s="86"/>
    </row>
    <row r="37" spans="1:8" s="72" customFormat="1" ht="21.75" customHeight="1">
      <c r="A37" s="88" t="s">
        <v>107</v>
      </c>
      <c r="B37" s="88" t="s">
        <v>108</v>
      </c>
      <c r="C37" s="85">
        <f t="shared" si="6"/>
        <v>14.88</v>
      </c>
      <c r="D37" s="85">
        <f aca="true" t="shared" si="7" ref="D37:D42">D38</f>
        <v>0</v>
      </c>
      <c r="E37" s="85">
        <f aca="true" t="shared" si="8" ref="E37:E42">E38</f>
        <v>14.88</v>
      </c>
      <c r="F37" s="86"/>
      <c r="G37" s="86"/>
      <c r="H37" s="86"/>
    </row>
    <row r="38" spans="1:8" s="72" customFormat="1" ht="21.75" customHeight="1">
      <c r="A38" s="88" t="s">
        <v>109</v>
      </c>
      <c r="B38" s="88" t="s">
        <v>110</v>
      </c>
      <c r="C38" s="86">
        <v>14.88</v>
      </c>
      <c r="D38" s="86"/>
      <c r="E38" s="86">
        <v>14.88</v>
      </c>
      <c r="F38" s="86"/>
      <c r="G38" s="86"/>
      <c r="H38" s="86"/>
    </row>
    <row r="39" spans="1:8" s="1" customFormat="1" ht="21.75" customHeight="1">
      <c r="A39" s="43" t="s">
        <v>111</v>
      </c>
      <c r="B39" s="88" t="s">
        <v>20</v>
      </c>
      <c r="C39" s="85">
        <f>C40+C42</f>
        <v>41.247</v>
      </c>
      <c r="D39" s="85">
        <f>D40+D42</f>
        <v>0</v>
      </c>
      <c r="E39" s="85">
        <f>E40+E42</f>
        <v>41.247</v>
      </c>
      <c r="F39" s="87"/>
      <c r="G39" s="87"/>
      <c r="H39" s="87"/>
    </row>
    <row r="40" spans="1:8" s="1" customFormat="1" ht="21.75" customHeight="1">
      <c r="A40" s="43" t="s">
        <v>67</v>
      </c>
      <c r="B40" s="88" t="s">
        <v>112</v>
      </c>
      <c r="C40" s="85">
        <f aca="true" t="shared" si="9" ref="C40:C45">C41</f>
        <v>0.5</v>
      </c>
      <c r="D40" s="85">
        <f t="shared" si="7"/>
        <v>0</v>
      </c>
      <c r="E40" s="85">
        <f t="shared" si="8"/>
        <v>0.5</v>
      </c>
      <c r="F40" s="87"/>
      <c r="G40" s="87"/>
      <c r="H40" s="87"/>
    </row>
    <row r="41" spans="1:8" s="1" customFormat="1" ht="21.75" customHeight="1">
      <c r="A41" s="43" t="s">
        <v>113</v>
      </c>
      <c r="B41" s="88" t="s">
        <v>114</v>
      </c>
      <c r="C41" s="87">
        <v>0.5</v>
      </c>
      <c r="D41" s="87"/>
      <c r="E41" s="87">
        <v>0.5</v>
      </c>
      <c r="F41" s="87"/>
      <c r="G41" s="87"/>
      <c r="H41" s="87"/>
    </row>
    <row r="42" spans="1:8" s="1" customFormat="1" ht="21.75" customHeight="1">
      <c r="A42" s="43" t="s">
        <v>115</v>
      </c>
      <c r="B42" s="88" t="s">
        <v>116</v>
      </c>
      <c r="C42" s="85">
        <f t="shared" si="9"/>
        <v>40.747</v>
      </c>
      <c r="D42" s="85">
        <f t="shared" si="7"/>
        <v>0</v>
      </c>
      <c r="E42" s="85">
        <f t="shared" si="8"/>
        <v>40.747</v>
      </c>
      <c r="F42" s="87"/>
      <c r="G42" s="87"/>
      <c r="H42" s="87"/>
    </row>
    <row r="43" spans="1:8" s="1" customFormat="1" ht="21.75" customHeight="1">
      <c r="A43" s="88" t="s">
        <v>117</v>
      </c>
      <c r="B43" s="88" t="s">
        <v>118</v>
      </c>
      <c r="C43" s="87">
        <v>40.747</v>
      </c>
      <c r="D43" s="87"/>
      <c r="E43" s="87">
        <v>40.747</v>
      </c>
      <c r="F43" s="87"/>
      <c r="G43" s="87"/>
      <c r="H43" s="87"/>
    </row>
    <row r="44" spans="1:8" s="72" customFormat="1" ht="21.75" customHeight="1">
      <c r="A44" s="88" t="s">
        <v>119</v>
      </c>
      <c r="B44" s="88" t="s">
        <v>22</v>
      </c>
      <c r="C44" s="85">
        <f>C45+C47+C49</f>
        <v>436.61403500000006</v>
      </c>
      <c r="D44" s="85">
        <f>D45+D47+D49</f>
        <v>0</v>
      </c>
      <c r="E44" s="85">
        <f>E45+E47+E49</f>
        <v>436.61403500000006</v>
      </c>
      <c r="F44" s="86"/>
      <c r="G44" s="86"/>
      <c r="H44" s="86"/>
    </row>
    <row r="45" spans="1:8" s="72" customFormat="1" ht="21.75" customHeight="1">
      <c r="A45" s="88" t="s">
        <v>89</v>
      </c>
      <c r="B45" s="88" t="s">
        <v>120</v>
      </c>
      <c r="C45" s="85">
        <f t="shared" si="9"/>
        <v>4</v>
      </c>
      <c r="D45" s="85">
        <f>D46</f>
        <v>0</v>
      </c>
      <c r="E45" s="85">
        <f>E46</f>
        <v>4</v>
      </c>
      <c r="F45" s="86"/>
      <c r="G45" s="86"/>
      <c r="H45" s="86"/>
    </row>
    <row r="46" spans="1:8" s="1" customFormat="1" ht="21.75" customHeight="1">
      <c r="A46" s="43" t="s">
        <v>121</v>
      </c>
      <c r="B46" s="88" t="s">
        <v>122</v>
      </c>
      <c r="C46" s="87">
        <v>4</v>
      </c>
      <c r="D46" s="87"/>
      <c r="E46" s="87">
        <v>4</v>
      </c>
      <c r="F46" s="87"/>
      <c r="G46" s="87"/>
      <c r="H46" s="87"/>
    </row>
    <row r="47" spans="1:8" s="1" customFormat="1" ht="21.75" customHeight="1">
      <c r="A47" s="43" t="s">
        <v>59</v>
      </c>
      <c r="B47" s="88" t="s">
        <v>123</v>
      </c>
      <c r="C47" s="85">
        <f>C48</f>
        <v>12</v>
      </c>
      <c r="D47" s="85">
        <f>D48</f>
        <v>0</v>
      </c>
      <c r="E47" s="85">
        <f>E48</f>
        <v>12</v>
      </c>
      <c r="F47" s="87"/>
      <c r="G47" s="87"/>
      <c r="H47" s="87"/>
    </row>
    <row r="48" spans="1:8" s="1" customFormat="1" ht="21.75" customHeight="1">
      <c r="A48" s="43" t="s">
        <v>124</v>
      </c>
      <c r="B48" s="88" t="s">
        <v>125</v>
      </c>
      <c r="C48" s="87">
        <v>12</v>
      </c>
      <c r="D48" s="87"/>
      <c r="E48" s="87">
        <v>12</v>
      </c>
      <c r="F48" s="87"/>
      <c r="G48" s="87"/>
      <c r="H48" s="87"/>
    </row>
    <row r="49" spans="1:8" s="1" customFormat="1" ht="21.75" customHeight="1">
      <c r="A49" s="43" t="s">
        <v>94</v>
      </c>
      <c r="B49" s="88" t="s">
        <v>126</v>
      </c>
      <c r="C49" s="85">
        <f>C50+C51+C52</f>
        <v>420.61403500000006</v>
      </c>
      <c r="D49" s="85">
        <f>D50+D51+D52</f>
        <v>0</v>
      </c>
      <c r="E49" s="85">
        <f>E50+E51+E52</f>
        <v>420.61403500000006</v>
      </c>
      <c r="F49" s="87"/>
      <c r="G49" s="87"/>
      <c r="H49" s="87"/>
    </row>
    <row r="50" spans="1:8" s="1" customFormat="1" ht="21.75" customHeight="1">
      <c r="A50" s="88" t="s">
        <v>127</v>
      </c>
      <c r="B50" s="88" t="s">
        <v>128</v>
      </c>
      <c r="C50" s="87">
        <v>150</v>
      </c>
      <c r="D50" s="87"/>
      <c r="E50" s="87">
        <v>150</v>
      </c>
      <c r="F50" s="87"/>
      <c r="G50" s="87"/>
      <c r="H50" s="87"/>
    </row>
    <row r="51" spans="1:8" s="72" customFormat="1" ht="21.75" customHeight="1">
      <c r="A51" s="88" t="s">
        <v>129</v>
      </c>
      <c r="B51" s="88" t="s">
        <v>130</v>
      </c>
      <c r="C51" s="86">
        <v>10.15</v>
      </c>
      <c r="D51" s="86"/>
      <c r="E51" s="86">
        <v>10.15</v>
      </c>
      <c r="F51" s="86"/>
      <c r="G51" s="86"/>
      <c r="H51" s="86"/>
    </row>
    <row r="52" spans="1:8" s="72" customFormat="1" ht="21.75" customHeight="1">
      <c r="A52" s="88" t="s">
        <v>131</v>
      </c>
      <c r="B52" s="88" t="s">
        <v>132</v>
      </c>
      <c r="C52" s="86">
        <v>260.464035</v>
      </c>
      <c r="D52" s="86"/>
      <c r="E52" s="86">
        <v>260.464035</v>
      </c>
      <c r="F52" s="86"/>
      <c r="G52" s="86"/>
      <c r="H52" s="86"/>
    </row>
    <row r="53" spans="1:8" s="72" customFormat="1" ht="21.75" customHeight="1">
      <c r="A53" s="88" t="s">
        <v>133</v>
      </c>
      <c r="B53" s="88" t="s">
        <v>24</v>
      </c>
      <c r="C53" s="85">
        <f aca="true" t="shared" si="10" ref="C53:C57">C54</f>
        <v>7.97</v>
      </c>
      <c r="D53" s="85">
        <f aca="true" t="shared" si="11" ref="D53:D57">D54</f>
        <v>0</v>
      </c>
      <c r="E53" s="85">
        <f aca="true" t="shared" si="12" ref="E53:E57">E54</f>
        <v>7.97</v>
      </c>
      <c r="F53" s="86"/>
      <c r="G53" s="86"/>
      <c r="H53" s="86"/>
    </row>
    <row r="54" spans="1:8" s="1" customFormat="1" ht="21.75" customHeight="1">
      <c r="A54" s="43" t="s">
        <v>89</v>
      </c>
      <c r="B54" s="88" t="s">
        <v>134</v>
      </c>
      <c r="C54" s="85">
        <f t="shared" si="10"/>
        <v>7.97</v>
      </c>
      <c r="D54" s="85">
        <f t="shared" si="11"/>
        <v>0</v>
      </c>
      <c r="E54" s="85">
        <f t="shared" si="12"/>
        <v>7.97</v>
      </c>
      <c r="F54" s="87"/>
      <c r="G54" s="87"/>
      <c r="H54" s="87"/>
    </row>
    <row r="55" spans="1:8" s="1" customFormat="1" ht="21.75" customHeight="1">
      <c r="A55" s="43" t="s">
        <v>135</v>
      </c>
      <c r="B55" s="88" t="s">
        <v>136</v>
      </c>
      <c r="C55" s="87">
        <v>7.97</v>
      </c>
      <c r="D55" s="87"/>
      <c r="E55" s="87">
        <v>7.97</v>
      </c>
      <c r="F55" s="87"/>
      <c r="G55" s="87"/>
      <c r="H55" s="87"/>
    </row>
    <row r="56" spans="1:8" s="1" customFormat="1" ht="21.75" customHeight="1">
      <c r="A56" s="43" t="s">
        <v>137</v>
      </c>
      <c r="B56" s="88" t="s">
        <v>26</v>
      </c>
      <c r="C56" s="85">
        <f t="shared" si="10"/>
        <v>20</v>
      </c>
      <c r="D56" s="85">
        <f t="shared" si="11"/>
        <v>0</v>
      </c>
      <c r="E56" s="85">
        <f t="shared" si="12"/>
        <v>20</v>
      </c>
      <c r="F56" s="87"/>
      <c r="G56" s="87"/>
      <c r="H56" s="87"/>
    </row>
    <row r="57" spans="1:8" s="1" customFormat="1" ht="21.75" customHeight="1">
      <c r="A57" s="43" t="s">
        <v>138</v>
      </c>
      <c r="B57" s="88" t="s">
        <v>139</v>
      </c>
      <c r="C57" s="85">
        <f t="shared" si="10"/>
        <v>20</v>
      </c>
      <c r="D57" s="85">
        <f t="shared" si="11"/>
        <v>0</v>
      </c>
      <c r="E57" s="85">
        <f t="shared" si="12"/>
        <v>20</v>
      </c>
      <c r="F57" s="87"/>
      <c r="G57" s="87"/>
      <c r="H57" s="87"/>
    </row>
    <row r="58" spans="1:8" s="1" customFormat="1" ht="21.75" customHeight="1">
      <c r="A58" s="88" t="s">
        <v>140</v>
      </c>
      <c r="B58" s="88" t="s">
        <v>141</v>
      </c>
      <c r="C58" s="87">
        <v>20</v>
      </c>
      <c r="D58" s="87"/>
      <c r="E58" s="87">
        <v>20</v>
      </c>
      <c r="F58" s="87"/>
      <c r="G58" s="87"/>
      <c r="H58" s="87"/>
    </row>
    <row r="59" spans="1:8" ht="21.75" customHeight="1">
      <c r="A59" s="5" t="s">
        <v>39</v>
      </c>
      <c r="B59" s="43"/>
      <c r="C59" s="85">
        <f>C7+C23+C26+C29+C36+C39+C44+C53+C56</f>
        <v>976.0389340000002</v>
      </c>
      <c r="D59" s="85">
        <f>D7+D23+D26+D29+D36+D39+D44+D53+D56</f>
        <v>377.82997800000004</v>
      </c>
      <c r="E59" s="85">
        <f>E7+E23+E26+E29+E36+E39+E44+E53+E56</f>
        <v>598.2089560000001</v>
      </c>
      <c r="F59" s="86"/>
      <c r="G59" s="86"/>
      <c r="H59" s="86"/>
    </row>
  </sheetData>
  <sheetProtection/>
  <mergeCells count="6">
    <mergeCell ref="A1:B1"/>
    <mergeCell ref="A2:H2"/>
    <mergeCell ref="A3:B3"/>
    <mergeCell ref="G3:H3"/>
    <mergeCell ref="A59:B59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D6" sqref="D6"/>
    </sheetView>
  </sheetViews>
  <sheetFormatPr defaultColWidth="7.25390625" defaultRowHeight="19.5" customHeight="1"/>
  <cols>
    <col min="1" max="1" width="25.75390625" style="48" customWidth="1"/>
    <col min="2" max="2" width="16.00390625" style="49" customWidth="1"/>
    <col min="3" max="3" width="20.625" style="48" customWidth="1"/>
    <col min="4" max="6" width="16.00390625" style="50" customWidth="1"/>
    <col min="7" max="16384" width="7.25390625" style="48" customWidth="1"/>
  </cols>
  <sheetData>
    <row r="1" spans="1:6" s="47" customFormat="1" ht="19.5" customHeight="1">
      <c r="A1" s="51" t="s">
        <v>149</v>
      </c>
      <c r="B1" s="52"/>
      <c r="D1" s="53"/>
      <c r="E1" s="53"/>
      <c r="F1" s="54"/>
    </row>
    <row r="2" spans="1:6" ht="29.25" customHeight="1">
      <c r="A2" s="55" t="s">
        <v>150</v>
      </c>
      <c r="B2" s="55"/>
      <c r="C2" s="55"/>
      <c r="D2" s="56"/>
      <c r="E2" s="56"/>
      <c r="F2" s="56"/>
    </row>
    <row r="3" spans="1:6" ht="17.25" customHeight="1">
      <c r="A3" s="57" t="s">
        <v>37</v>
      </c>
      <c r="F3" s="54" t="s">
        <v>3</v>
      </c>
    </row>
    <row r="4" spans="1:6" ht="17.25" customHeight="1">
      <c r="A4" s="58" t="s">
        <v>4</v>
      </c>
      <c r="B4" s="59"/>
      <c r="C4" s="58" t="s">
        <v>5</v>
      </c>
      <c r="D4" s="60"/>
      <c r="E4" s="60"/>
      <c r="F4" s="61"/>
    </row>
    <row r="5" spans="1:6" ht="33" customHeight="1">
      <c r="A5" s="62" t="s">
        <v>6</v>
      </c>
      <c r="B5" s="62" t="s">
        <v>7</v>
      </c>
      <c r="C5" s="62" t="s">
        <v>151</v>
      </c>
      <c r="D5" s="63" t="s">
        <v>39</v>
      </c>
      <c r="E5" s="63" t="s">
        <v>152</v>
      </c>
      <c r="F5" s="63" t="s">
        <v>153</v>
      </c>
    </row>
    <row r="6" spans="1:6" ht="17.25" customHeight="1">
      <c r="A6" s="64" t="s">
        <v>154</v>
      </c>
      <c r="B6" s="65">
        <f>B7+B8+B9+B10</f>
        <v>525.403364</v>
      </c>
      <c r="C6" s="66" t="s">
        <v>155</v>
      </c>
      <c r="D6" s="63">
        <f>D7+D8</f>
        <v>525.403364</v>
      </c>
      <c r="E6" s="63">
        <f>E7+E8</f>
        <v>525.403364</v>
      </c>
      <c r="F6" s="63">
        <f>F7+F8</f>
        <v>0</v>
      </c>
    </row>
    <row r="7" spans="1:6" ht="17.25" customHeight="1">
      <c r="A7" s="64" t="s">
        <v>11</v>
      </c>
      <c r="B7" s="65">
        <f>371.571396+51.165384+68.317596+34.348988</f>
        <v>525.403364</v>
      </c>
      <c r="C7" s="67" t="s">
        <v>10</v>
      </c>
      <c r="D7" s="63">
        <f>E7+F7</f>
        <v>344.030764</v>
      </c>
      <c r="E7" s="63">
        <f>190.198796+51.165384+68.317596+34.348988</f>
        <v>344.030764</v>
      </c>
      <c r="F7" s="68">
        <v>0</v>
      </c>
    </row>
    <row r="8" spans="1:6" ht="17.25" customHeight="1">
      <c r="A8" s="64" t="s">
        <v>13</v>
      </c>
      <c r="B8" s="65"/>
      <c r="C8" s="67" t="s">
        <v>22</v>
      </c>
      <c r="D8" s="63">
        <f>E8+F8</f>
        <v>181.3726</v>
      </c>
      <c r="E8" s="63">
        <v>181.3726</v>
      </c>
      <c r="F8" s="68">
        <v>0</v>
      </c>
    </row>
    <row r="9" spans="1:6" ht="17.25" customHeight="1">
      <c r="A9" s="64" t="s">
        <v>15</v>
      </c>
      <c r="B9" s="65"/>
      <c r="C9" s="67"/>
      <c r="D9" s="63"/>
      <c r="E9" s="63"/>
      <c r="F9" s="68"/>
    </row>
    <row r="10" spans="1:6" ht="17.25" customHeight="1">
      <c r="A10" s="64" t="s">
        <v>17</v>
      </c>
      <c r="B10" s="65"/>
      <c r="C10" s="67" t="s">
        <v>156</v>
      </c>
      <c r="D10" s="63"/>
      <c r="E10" s="63"/>
      <c r="F10" s="68"/>
    </row>
    <row r="11" spans="1:6" ht="17.25" customHeight="1">
      <c r="A11" s="64" t="s">
        <v>157</v>
      </c>
      <c r="B11" s="65"/>
      <c r="C11" s="67"/>
      <c r="D11" s="63"/>
      <c r="E11" s="63"/>
      <c r="F11" s="68"/>
    </row>
    <row r="12" spans="1:6" ht="17.25" customHeight="1">
      <c r="A12" s="64" t="s">
        <v>158</v>
      </c>
      <c r="B12" s="65"/>
      <c r="C12" s="67"/>
      <c r="D12" s="63"/>
      <c r="E12" s="63"/>
      <c r="F12" s="68"/>
    </row>
    <row r="13" spans="1:6" ht="17.25" customHeight="1">
      <c r="A13" s="64" t="s">
        <v>159</v>
      </c>
      <c r="B13" s="65"/>
      <c r="C13" s="67"/>
      <c r="D13" s="63"/>
      <c r="E13" s="63"/>
      <c r="F13" s="68"/>
    </row>
    <row r="14" spans="1:6" ht="17.25" customHeight="1">
      <c r="A14" s="64"/>
      <c r="B14" s="65"/>
      <c r="C14" s="67"/>
      <c r="D14" s="63"/>
      <c r="E14" s="63"/>
      <c r="F14" s="68"/>
    </row>
    <row r="15" spans="1:6" ht="17.25" customHeight="1">
      <c r="A15" s="64"/>
      <c r="B15" s="65"/>
      <c r="C15" s="67"/>
      <c r="D15" s="63"/>
      <c r="E15" s="63"/>
      <c r="F15" s="68"/>
    </row>
    <row r="16" spans="1:6" ht="17.25" customHeight="1">
      <c r="A16" s="69" t="s">
        <v>33</v>
      </c>
      <c r="B16" s="70">
        <f>B6+B11</f>
        <v>525.403364</v>
      </c>
      <c r="C16" s="69" t="s">
        <v>34</v>
      </c>
      <c r="D16" s="63">
        <f>D6+D10</f>
        <v>525.403364</v>
      </c>
      <c r="E16" s="63">
        <f>E6+E10</f>
        <v>525.403364</v>
      </c>
      <c r="F16" s="63">
        <f>F6+F10</f>
        <v>0</v>
      </c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workbookViewId="0" topLeftCell="A1">
      <selection activeCell="E5" sqref="E5"/>
    </sheetView>
  </sheetViews>
  <sheetFormatPr defaultColWidth="9.00390625" defaultRowHeight="14.25"/>
  <cols>
    <col min="1" max="1" width="13.00390625" style="0" customWidth="1"/>
    <col min="2" max="2" width="36.875" style="0" customWidth="1"/>
    <col min="3" max="5" width="20.375" style="33" customWidth="1"/>
  </cols>
  <sheetData>
    <row r="1" ht="14.25">
      <c r="A1" s="2" t="s">
        <v>160</v>
      </c>
    </row>
    <row r="2" spans="1:5" ht="30" customHeight="1">
      <c r="A2" s="3" t="s">
        <v>161</v>
      </c>
      <c r="B2" s="3"/>
      <c r="C2" s="15"/>
      <c r="D2" s="15"/>
      <c r="E2" s="15"/>
    </row>
    <row r="3" spans="1:5" ht="14.25">
      <c r="A3" s="2" t="s">
        <v>37</v>
      </c>
      <c r="E3" s="45" t="s">
        <v>3</v>
      </c>
    </row>
    <row r="4" spans="1:5" s="1" customFormat="1" ht="45" customHeight="1">
      <c r="A4" s="5" t="s">
        <v>38</v>
      </c>
      <c r="B4" s="5"/>
      <c r="C4" s="46" t="s">
        <v>39</v>
      </c>
      <c r="D4" s="46" t="s">
        <v>144</v>
      </c>
      <c r="E4" s="46" t="s">
        <v>145</v>
      </c>
    </row>
    <row r="5" spans="1:5" ht="21" customHeight="1">
      <c r="A5" s="5" t="s">
        <v>52</v>
      </c>
      <c r="B5" s="5" t="s">
        <v>53</v>
      </c>
      <c r="C5" s="42">
        <f>C6+C12</f>
        <v>525.403364</v>
      </c>
      <c r="D5" s="42">
        <f>D6+D12</f>
        <v>344.030764</v>
      </c>
      <c r="E5" s="42">
        <f>E6+E12</f>
        <v>181.3726</v>
      </c>
    </row>
    <row r="6" spans="1:5" ht="21" customHeight="1">
      <c r="A6" s="5" t="s">
        <v>54</v>
      </c>
      <c r="B6" s="9" t="s">
        <v>10</v>
      </c>
      <c r="C6" s="42">
        <f>C7+C10</f>
        <v>344.030764</v>
      </c>
      <c r="D6" s="42">
        <f>D7+D10</f>
        <v>344.030764</v>
      </c>
      <c r="E6" s="42">
        <f>E7+E10</f>
        <v>0</v>
      </c>
    </row>
    <row r="7" spans="1:5" ht="21" customHeight="1">
      <c r="A7" s="5" t="s">
        <v>59</v>
      </c>
      <c r="B7" s="9" t="s">
        <v>60</v>
      </c>
      <c r="C7" s="42">
        <f>C8+C9</f>
        <v>292.86537999999996</v>
      </c>
      <c r="D7" s="42">
        <f>D8+D9</f>
        <v>292.86537999999996</v>
      </c>
      <c r="E7" s="42"/>
    </row>
    <row r="8" spans="1:5" ht="21" customHeight="1">
      <c r="A8" s="5" t="s">
        <v>61</v>
      </c>
      <c r="B8" s="9" t="s">
        <v>62</v>
      </c>
      <c r="C8" s="42">
        <v>190.198796</v>
      </c>
      <c r="D8" s="42">
        <v>190.198796</v>
      </c>
      <c r="E8" s="42"/>
    </row>
    <row r="9" spans="1:5" ht="21" customHeight="1">
      <c r="A9" s="5" t="s">
        <v>63</v>
      </c>
      <c r="B9" s="9" t="s">
        <v>64</v>
      </c>
      <c r="C9" s="42">
        <f>68.317596+34.348988</f>
        <v>102.666584</v>
      </c>
      <c r="D9" s="42">
        <f>68.317596+34.348988</f>
        <v>102.666584</v>
      </c>
      <c r="E9" s="42"/>
    </row>
    <row r="10" spans="1:5" ht="21" customHeight="1">
      <c r="A10" s="5" t="s">
        <v>70</v>
      </c>
      <c r="B10" s="9" t="s">
        <v>71</v>
      </c>
      <c r="C10" s="42">
        <v>51.165384</v>
      </c>
      <c r="D10" s="42">
        <v>51.165384</v>
      </c>
      <c r="E10" s="42"/>
    </row>
    <row r="11" spans="1:5" ht="21" customHeight="1">
      <c r="A11" s="5" t="s">
        <v>72</v>
      </c>
      <c r="B11" s="9" t="s">
        <v>64</v>
      </c>
      <c r="C11" s="42">
        <v>51.165384</v>
      </c>
      <c r="D11" s="42">
        <v>51.165384</v>
      </c>
      <c r="E11" s="42"/>
    </row>
    <row r="12" spans="1:5" ht="21" customHeight="1">
      <c r="A12" s="5" t="s">
        <v>119</v>
      </c>
      <c r="B12" s="9" t="s">
        <v>22</v>
      </c>
      <c r="C12" s="42">
        <v>181.3726</v>
      </c>
      <c r="D12" s="42"/>
      <c r="E12" s="42">
        <v>181.3726</v>
      </c>
    </row>
    <row r="13" spans="1:5" ht="21" customHeight="1">
      <c r="A13" s="9" t="s">
        <v>94</v>
      </c>
      <c r="B13" s="9" t="s">
        <v>126</v>
      </c>
      <c r="C13" s="42">
        <v>181.3726</v>
      </c>
      <c r="D13" s="42"/>
      <c r="E13" s="42">
        <v>181.3726</v>
      </c>
    </row>
    <row r="14" spans="1:5" ht="21" customHeight="1">
      <c r="A14" s="10" t="s">
        <v>131</v>
      </c>
      <c r="B14" s="10" t="s">
        <v>132</v>
      </c>
      <c r="C14" s="42">
        <v>181.3726</v>
      </c>
      <c r="D14" s="42"/>
      <c r="E14" s="42">
        <v>181.3726</v>
      </c>
    </row>
    <row r="15" spans="1:5" ht="21" customHeight="1">
      <c r="A15" s="9"/>
      <c r="B15" s="9"/>
      <c r="C15" s="42"/>
      <c r="D15" s="42"/>
      <c r="E15" s="42"/>
    </row>
    <row r="16" spans="1:5" ht="21" customHeight="1">
      <c r="A16" s="10"/>
      <c r="B16" s="10"/>
      <c r="C16" s="42"/>
      <c r="D16" s="42"/>
      <c r="E16" s="42"/>
    </row>
    <row r="17" spans="1:5" ht="21" customHeight="1">
      <c r="A17" s="10"/>
      <c r="B17" s="10"/>
      <c r="C17" s="42"/>
      <c r="D17" s="42"/>
      <c r="E17" s="42"/>
    </row>
    <row r="18" spans="1:5" ht="21" customHeight="1">
      <c r="A18" s="10"/>
      <c r="B18" s="10"/>
      <c r="C18" s="42"/>
      <c r="D18" s="42"/>
      <c r="E18" s="42"/>
    </row>
    <row r="19" spans="1:5" ht="21" customHeight="1">
      <c r="A19" s="5" t="s">
        <v>162</v>
      </c>
      <c r="B19" s="5"/>
      <c r="C19" s="42">
        <f>C6+C12</f>
        <v>525.403364</v>
      </c>
      <c r="D19" s="42">
        <f>D6+D12</f>
        <v>344.030764</v>
      </c>
      <c r="E19" s="42">
        <f>E6+E12</f>
        <v>181.3726</v>
      </c>
    </row>
  </sheetData>
  <sheetProtection/>
  <mergeCells count="3">
    <mergeCell ref="A2:E2"/>
    <mergeCell ref="A4:B4"/>
    <mergeCell ref="A19:B19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workbookViewId="0" topLeftCell="A1">
      <selection activeCell="D6" sqref="D6"/>
    </sheetView>
  </sheetViews>
  <sheetFormatPr defaultColWidth="9.00390625" defaultRowHeight="14.25"/>
  <cols>
    <col min="1" max="1" width="20.875" style="0" customWidth="1"/>
    <col min="2" max="2" width="36.00390625" style="0" customWidth="1"/>
    <col min="3" max="5" width="20.875" style="33" customWidth="1"/>
  </cols>
  <sheetData>
    <row r="1" ht="14.25">
      <c r="A1" t="s">
        <v>163</v>
      </c>
    </row>
    <row r="2" spans="1:5" ht="22.5">
      <c r="A2" s="3" t="s">
        <v>164</v>
      </c>
      <c r="B2" s="3"/>
      <c r="C2" s="15"/>
      <c r="D2" s="15"/>
      <c r="E2" s="15"/>
    </row>
    <row r="3" spans="1:5" ht="14.25">
      <c r="A3" t="s">
        <v>37</v>
      </c>
      <c r="E3" s="34" t="s">
        <v>3</v>
      </c>
    </row>
    <row r="4" spans="1:5" s="1" customFormat="1" ht="32.25" customHeight="1">
      <c r="A4" s="35" t="s">
        <v>165</v>
      </c>
      <c r="B4" s="36"/>
      <c r="C4" s="37" t="s">
        <v>166</v>
      </c>
      <c r="D4" s="38" t="s">
        <v>167</v>
      </c>
      <c r="E4" s="38" t="s">
        <v>168</v>
      </c>
    </row>
    <row r="5" spans="1:5" s="1" customFormat="1" ht="32.25" customHeight="1">
      <c r="A5" s="39" t="s">
        <v>52</v>
      </c>
      <c r="B5" s="39" t="s">
        <v>53</v>
      </c>
      <c r="C5" s="40"/>
      <c r="D5" s="41"/>
      <c r="E5" s="41"/>
    </row>
    <row r="6" spans="1:5" ht="32.25" customHeight="1">
      <c r="A6" s="8"/>
      <c r="B6" s="8"/>
      <c r="C6" s="42">
        <f>D6+E6</f>
        <v>344.030764</v>
      </c>
      <c r="D6" s="42">
        <f>D7+D15+D19</f>
        <v>305.890764</v>
      </c>
      <c r="E6" s="42">
        <f>E7+E15+E19</f>
        <v>38.14</v>
      </c>
    </row>
    <row r="7" spans="1:5" ht="32.25" customHeight="1">
      <c r="A7" s="8"/>
      <c r="B7" s="8" t="s">
        <v>169</v>
      </c>
      <c r="C7" s="42">
        <f aca="true" t="shared" si="0" ref="C7:C21">D7+E7</f>
        <v>302.389164</v>
      </c>
      <c r="D7" s="42">
        <f>D8+D9+D11+D10+D12+D13+D14</f>
        <v>302.389164</v>
      </c>
      <c r="E7" s="42">
        <f>E8+E9+E11+E10+E12+E13+E14</f>
        <v>0</v>
      </c>
    </row>
    <row r="8" spans="1:5" ht="32.25" customHeight="1">
      <c r="A8" s="43" t="s">
        <v>170</v>
      </c>
      <c r="B8" s="8" t="s">
        <v>171</v>
      </c>
      <c r="C8" s="42">
        <f t="shared" si="0"/>
        <v>107.88480000000001</v>
      </c>
      <c r="D8" s="42">
        <f>60.8484+12.6756+18.9252+15.4356</f>
        <v>107.88480000000001</v>
      </c>
      <c r="E8" s="42"/>
    </row>
    <row r="9" spans="1:5" ht="32.25" customHeight="1">
      <c r="A9" s="8" t="s">
        <v>172</v>
      </c>
      <c r="B9" s="8" t="s">
        <v>173</v>
      </c>
      <c r="C9" s="42">
        <f t="shared" si="0"/>
        <v>55.577999999999996</v>
      </c>
      <c r="D9" s="42">
        <f>50.778+1.56+1.98+1.26</f>
        <v>55.577999999999996</v>
      </c>
      <c r="E9" s="42"/>
    </row>
    <row r="10" spans="1:5" ht="32.25" customHeight="1">
      <c r="A10" s="8" t="s">
        <v>174</v>
      </c>
      <c r="B10" s="8" t="s">
        <v>175</v>
      </c>
      <c r="C10" s="42">
        <f t="shared" si="0"/>
        <v>5.0707</v>
      </c>
      <c r="D10" s="42">
        <v>5.0707</v>
      </c>
      <c r="E10" s="42"/>
    </row>
    <row r="11" spans="1:5" ht="32.25" customHeight="1">
      <c r="A11" s="8" t="s">
        <v>176</v>
      </c>
      <c r="B11" s="8" t="s">
        <v>177</v>
      </c>
      <c r="C11" s="42">
        <f t="shared" si="0"/>
        <v>37.608</v>
      </c>
      <c r="D11" s="42">
        <f>7.9272+18.9912+10.6896</f>
        <v>37.608</v>
      </c>
      <c r="E11" s="42"/>
    </row>
    <row r="12" spans="1:5" ht="32.25" customHeight="1">
      <c r="A12" s="8" t="s">
        <v>178</v>
      </c>
      <c r="B12" s="8" t="s">
        <v>179</v>
      </c>
      <c r="C12" s="42">
        <f t="shared" si="0"/>
        <v>33.038976</v>
      </c>
      <c r="D12" s="42">
        <f>19.510272+3.282048+6.066624+4.180032</f>
        <v>33.038976</v>
      </c>
      <c r="E12" s="42"/>
    </row>
    <row r="13" spans="1:5" ht="32.25" customHeight="1">
      <c r="A13" s="8" t="s">
        <v>180</v>
      </c>
      <c r="B13" s="8" t="s">
        <v>181</v>
      </c>
      <c r="C13" s="42">
        <f t="shared" si="0"/>
        <v>7.266456</v>
      </c>
      <c r="D13" s="42">
        <f>4.729824+0.615384+1.137492+0.783756</f>
        <v>7.266456</v>
      </c>
      <c r="E13" s="42"/>
    </row>
    <row r="14" spans="1:5" ht="32.25" customHeight="1">
      <c r="A14" s="8" t="s">
        <v>182</v>
      </c>
      <c r="B14" s="8" t="s">
        <v>183</v>
      </c>
      <c r="C14" s="42">
        <f t="shared" si="0"/>
        <v>55.942232000000004</v>
      </c>
      <c r="D14" s="42">
        <f>17.32+20.905152+17.71708</f>
        <v>55.942232000000004</v>
      </c>
      <c r="E14" s="42"/>
    </row>
    <row r="15" spans="1:5" ht="32.25" customHeight="1">
      <c r="A15" s="43"/>
      <c r="B15" s="8" t="s">
        <v>184</v>
      </c>
      <c r="C15" s="42">
        <f t="shared" si="0"/>
        <v>38.14</v>
      </c>
      <c r="D15" s="42">
        <f>D17+D18+D16</f>
        <v>0</v>
      </c>
      <c r="E15" s="42">
        <f>E17+E18+E16</f>
        <v>38.14</v>
      </c>
    </row>
    <row r="16" spans="1:5" ht="32.25" customHeight="1">
      <c r="A16" s="43" t="s">
        <v>185</v>
      </c>
      <c r="B16" s="8" t="s">
        <v>186</v>
      </c>
      <c r="C16" s="42">
        <f t="shared" si="0"/>
        <v>1</v>
      </c>
      <c r="D16" s="42"/>
      <c r="E16" s="42">
        <v>1</v>
      </c>
    </row>
    <row r="17" spans="1:5" ht="32.25" customHeight="1">
      <c r="A17" s="8" t="s">
        <v>187</v>
      </c>
      <c r="B17" s="8" t="s">
        <v>188</v>
      </c>
      <c r="C17" s="42">
        <f t="shared" si="0"/>
        <v>9.24</v>
      </c>
      <c r="D17" s="42"/>
      <c r="E17" s="42">
        <v>9.24</v>
      </c>
    </row>
    <row r="18" spans="1:5" ht="32.25" customHeight="1">
      <c r="A18" s="8" t="s">
        <v>189</v>
      </c>
      <c r="B18" s="8" t="s">
        <v>190</v>
      </c>
      <c r="C18" s="42">
        <f t="shared" si="0"/>
        <v>27.9</v>
      </c>
      <c r="D18" s="42"/>
      <c r="E18" s="42">
        <f>19.2+3.2+3.5+2</f>
        <v>27.9</v>
      </c>
    </row>
    <row r="19" spans="1:5" ht="32.25" customHeight="1">
      <c r="A19" s="8"/>
      <c r="B19" s="8" t="s">
        <v>191</v>
      </c>
      <c r="C19" s="42">
        <f t="shared" si="0"/>
        <v>3.5016</v>
      </c>
      <c r="D19" s="42">
        <f>D20+D21</f>
        <v>3.5016</v>
      </c>
      <c r="E19" s="42">
        <f>E20+E21</f>
        <v>0</v>
      </c>
    </row>
    <row r="20" spans="1:5" ht="32.25" customHeight="1">
      <c r="A20" s="8" t="s">
        <v>192</v>
      </c>
      <c r="B20" s="8" t="s">
        <v>193</v>
      </c>
      <c r="C20" s="42">
        <f t="shared" si="0"/>
        <v>3.4536</v>
      </c>
      <c r="D20" s="42">
        <v>3.4536</v>
      </c>
      <c r="E20" s="42"/>
    </row>
    <row r="21" spans="1:5" ht="32.25" customHeight="1">
      <c r="A21" s="43" t="s">
        <v>194</v>
      </c>
      <c r="B21" s="8" t="s">
        <v>195</v>
      </c>
      <c r="C21" s="42">
        <f t="shared" si="0"/>
        <v>0.048</v>
      </c>
      <c r="D21" s="42">
        <v>0.048</v>
      </c>
      <c r="E21" s="42"/>
    </row>
    <row r="22" spans="1:5" ht="32.25" customHeight="1">
      <c r="A22" s="8"/>
      <c r="B22" s="8"/>
      <c r="C22" s="42"/>
      <c r="D22" s="42"/>
      <c r="E22" s="42"/>
    </row>
    <row r="23" spans="1:5" ht="32.25" customHeight="1">
      <c r="A23" s="8"/>
      <c r="B23" s="8"/>
      <c r="C23" s="42"/>
      <c r="D23" s="42"/>
      <c r="E23" s="42"/>
    </row>
    <row r="24" spans="1:5" ht="32.25" customHeight="1">
      <c r="A24" s="8"/>
      <c r="B24" s="8"/>
      <c r="C24" s="42"/>
      <c r="D24" s="42"/>
      <c r="E24" s="42"/>
    </row>
    <row r="25" spans="1:5" ht="32.25" customHeight="1">
      <c r="A25" s="8" t="s">
        <v>196</v>
      </c>
      <c r="B25" s="8"/>
      <c r="C25" s="42"/>
      <c r="D25" s="42"/>
      <c r="E25" s="42"/>
    </row>
    <row r="26" spans="1:5" ht="32.25" customHeight="1">
      <c r="A26" s="8" t="s">
        <v>197</v>
      </c>
      <c r="B26" s="8"/>
      <c r="C26" s="42"/>
      <c r="D26" s="42"/>
      <c r="E26" s="42"/>
    </row>
    <row r="27" spans="1:5" ht="32.25" customHeight="1">
      <c r="A27" s="43" t="s">
        <v>198</v>
      </c>
      <c r="B27" s="8"/>
      <c r="C27" s="42"/>
      <c r="D27" s="42"/>
      <c r="E27" s="42"/>
    </row>
    <row r="28" spans="1:5" ht="32.25" customHeight="1">
      <c r="A28" s="8"/>
      <c r="B28" s="8"/>
      <c r="C28" s="42"/>
      <c r="D28" s="42"/>
      <c r="E28" s="42"/>
    </row>
    <row r="29" spans="1:5" ht="32.25" customHeight="1">
      <c r="A29" s="8"/>
      <c r="B29" s="8"/>
      <c r="C29" s="42"/>
      <c r="D29" s="42"/>
      <c r="E29" s="42"/>
    </row>
    <row r="30" spans="1:5" ht="32.25" customHeight="1">
      <c r="A30" s="8"/>
      <c r="B30" s="8"/>
      <c r="C30" s="42"/>
      <c r="D30" s="42"/>
      <c r="E30" s="42"/>
    </row>
    <row r="31" spans="1:5" ht="32.25" customHeight="1">
      <c r="A31" s="8"/>
      <c r="B31" s="8"/>
      <c r="C31" s="42"/>
      <c r="D31" s="42"/>
      <c r="E31" s="42"/>
    </row>
    <row r="32" spans="1:5" ht="32.25" customHeight="1">
      <c r="A32" s="44" t="s">
        <v>166</v>
      </c>
      <c r="B32" s="8"/>
      <c r="C32" s="42"/>
      <c r="D32" s="42"/>
      <c r="E32" s="42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9" sqref="D9"/>
    </sheetView>
  </sheetViews>
  <sheetFormatPr defaultColWidth="7.25390625" defaultRowHeight="24.75" customHeight="1"/>
  <cols>
    <col min="1" max="1" width="15.625" style="11" customWidth="1"/>
    <col min="2" max="2" width="17.125" style="11" customWidth="1"/>
    <col min="3" max="3" width="18.625" style="12" customWidth="1"/>
    <col min="4" max="4" width="41.75390625" style="12" customWidth="1"/>
    <col min="5" max="5" width="14.375" style="12" customWidth="1"/>
    <col min="6" max="6" width="17.625" style="12" customWidth="1"/>
    <col min="7" max="7" width="23.00390625" style="12" customWidth="1"/>
    <col min="8" max="8" width="14.75390625" style="11" customWidth="1"/>
    <col min="9" max="16384" width="7.25390625" style="11" customWidth="1"/>
  </cols>
  <sheetData>
    <row r="1" spans="1:8" ht="24.75" customHeight="1">
      <c r="A1" s="13" t="s">
        <v>199</v>
      </c>
      <c r="B1" s="13"/>
      <c r="H1" s="14"/>
    </row>
    <row r="2" spans="1:10" ht="24.75" customHeight="1">
      <c r="A2" s="3" t="s">
        <v>200</v>
      </c>
      <c r="B2" s="3"/>
      <c r="C2" s="15"/>
      <c r="D2" s="15"/>
      <c r="E2" s="15"/>
      <c r="F2" s="15"/>
      <c r="G2" s="15"/>
      <c r="H2" s="3"/>
      <c r="I2" s="3"/>
      <c r="J2" s="3"/>
    </row>
    <row r="3" spans="1:7" ht="24.75" customHeight="1">
      <c r="A3" s="16" t="s">
        <v>37</v>
      </c>
      <c r="B3" s="16" t="s">
        <v>201</v>
      </c>
      <c r="C3" s="17"/>
      <c r="D3" s="17"/>
      <c r="G3" s="18" t="s">
        <v>3</v>
      </c>
    </row>
    <row r="4" spans="1:7" ht="24.75" customHeight="1">
      <c r="A4" s="19" t="s">
        <v>162</v>
      </c>
      <c r="B4" s="20" t="s">
        <v>202</v>
      </c>
      <c r="C4" s="21"/>
      <c r="D4" s="21"/>
      <c r="E4" s="22" t="s">
        <v>203</v>
      </c>
      <c r="F4" s="23" t="s">
        <v>204</v>
      </c>
      <c r="G4" s="24" t="s">
        <v>205</v>
      </c>
    </row>
    <row r="5" spans="1:7" ht="24.75" customHeight="1">
      <c r="A5" s="25"/>
      <c r="B5" s="26" t="s">
        <v>206</v>
      </c>
      <c r="C5" s="27" t="s">
        <v>207</v>
      </c>
      <c r="D5" s="27" t="s">
        <v>208</v>
      </c>
      <c r="E5" s="24"/>
      <c r="F5" s="23"/>
      <c r="G5" s="24"/>
    </row>
    <row r="6" spans="1:8" ht="24.75" customHeight="1">
      <c r="A6" s="28" t="s">
        <v>201</v>
      </c>
      <c r="B6" s="28"/>
      <c r="C6" s="29"/>
      <c r="D6" s="29"/>
      <c r="E6" s="29">
        <v>24.37</v>
      </c>
      <c r="F6" s="30">
        <v>14.39</v>
      </c>
      <c r="G6" s="29"/>
      <c r="H6" s="31"/>
    </row>
    <row r="7" spans="1:8" ht="24.75" customHeight="1">
      <c r="A7" s="28"/>
      <c r="B7" s="28"/>
      <c r="C7" s="29"/>
      <c r="D7" s="29"/>
      <c r="E7" s="29"/>
      <c r="F7" s="30"/>
      <c r="G7" s="29"/>
      <c r="H7" s="31"/>
    </row>
    <row r="8" spans="1:8" ht="24.75" customHeight="1">
      <c r="A8" s="28"/>
      <c r="B8" s="28"/>
      <c r="C8" s="29"/>
      <c r="D8" s="29"/>
      <c r="E8" s="29"/>
      <c r="F8" s="29"/>
      <c r="G8" s="29"/>
      <c r="H8" s="31"/>
    </row>
    <row r="9" spans="1:8" ht="24.75" customHeight="1">
      <c r="A9" s="28"/>
      <c r="B9" s="28"/>
      <c r="C9" s="29"/>
      <c r="D9" s="29"/>
      <c r="E9" s="29"/>
      <c r="F9" s="29"/>
      <c r="G9" s="29"/>
      <c r="H9" s="31"/>
    </row>
    <row r="10" spans="1:8" ht="24.75" customHeight="1">
      <c r="A10" s="28"/>
      <c r="B10" s="28"/>
      <c r="C10" s="29"/>
      <c r="D10" s="29"/>
      <c r="E10" s="29"/>
      <c r="F10" s="29"/>
      <c r="G10" s="29"/>
      <c r="H10" s="31"/>
    </row>
    <row r="14" ht="24.75" customHeight="1">
      <c r="E14" s="32"/>
    </row>
  </sheetData>
  <sheetProtection/>
  <mergeCells count="6">
    <mergeCell ref="A2:G2"/>
    <mergeCell ref="B4:D4"/>
    <mergeCell ref="A4:A5"/>
    <mergeCell ref="E4:E5"/>
    <mergeCell ref="F4:F5"/>
    <mergeCell ref="G4:G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="85" zoomScaleNormal="85" workbookViewId="0" topLeftCell="A1">
      <selection activeCell="C19" sqref="C19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2" t="s">
        <v>209</v>
      </c>
    </row>
    <row r="2" spans="1:5" ht="30" customHeight="1">
      <c r="A2" s="3" t="s">
        <v>210</v>
      </c>
      <c r="B2" s="3"/>
      <c r="C2" s="3"/>
      <c r="D2" s="3"/>
      <c r="E2" s="3"/>
    </row>
    <row r="3" spans="1:5" ht="14.25">
      <c r="A3" s="2" t="s">
        <v>37</v>
      </c>
      <c r="E3" s="4" t="s">
        <v>3</v>
      </c>
    </row>
    <row r="4" spans="1:5" s="1" customFormat="1" ht="27" customHeight="1">
      <c r="A4" s="5" t="s">
        <v>38</v>
      </c>
      <c r="B4" s="5"/>
      <c r="C4" s="6" t="s">
        <v>39</v>
      </c>
      <c r="D4" s="6" t="s">
        <v>144</v>
      </c>
      <c r="E4" s="6" t="s">
        <v>145</v>
      </c>
    </row>
    <row r="5" spans="1:5" s="1" customFormat="1" ht="27" customHeight="1">
      <c r="A5" s="5"/>
      <c r="B5" s="5"/>
      <c r="C5" s="7"/>
      <c r="D5" s="7"/>
      <c r="E5" s="7"/>
    </row>
    <row r="6" spans="1:5" ht="21" customHeight="1">
      <c r="A6" s="5" t="s">
        <v>52</v>
      </c>
      <c r="B6" s="5" t="s">
        <v>53</v>
      </c>
      <c r="C6" s="8"/>
      <c r="D6" s="8"/>
      <c r="E6" s="8"/>
    </row>
    <row r="7" spans="1:5" ht="21" customHeight="1">
      <c r="A7" s="5" t="s">
        <v>196</v>
      </c>
      <c r="B7" s="9"/>
      <c r="C7" s="8"/>
      <c r="D7" s="8"/>
      <c r="E7" s="8"/>
    </row>
    <row r="8" spans="1:5" ht="21" customHeight="1">
      <c r="A8" s="5" t="s">
        <v>197</v>
      </c>
      <c r="B8" s="9"/>
      <c r="C8" s="8"/>
      <c r="D8" s="8"/>
      <c r="E8" s="8"/>
    </row>
    <row r="9" spans="1:5" ht="21" customHeight="1">
      <c r="A9" s="5" t="s">
        <v>211</v>
      </c>
      <c r="B9" s="9"/>
      <c r="C9" s="8"/>
      <c r="D9" s="8"/>
      <c r="E9" s="8"/>
    </row>
    <row r="10" spans="1:5" ht="21" customHeight="1">
      <c r="A10" s="5" t="s">
        <v>198</v>
      </c>
      <c r="B10" s="9"/>
      <c r="C10" s="8"/>
      <c r="D10" s="8"/>
      <c r="E10" s="8"/>
    </row>
    <row r="11" spans="1:5" ht="21" customHeight="1">
      <c r="A11" s="9"/>
      <c r="B11" s="9"/>
      <c r="C11" s="8"/>
      <c r="D11" s="8"/>
      <c r="E11" s="8"/>
    </row>
    <row r="12" spans="1:5" ht="21" customHeight="1">
      <c r="A12" s="10"/>
      <c r="B12" s="10"/>
      <c r="C12" s="8"/>
      <c r="D12" s="8"/>
      <c r="E12" s="8"/>
    </row>
    <row r="13" spans="1:5" ht="21" customHeight="1">
      <c r="A13" s="10"/>
      <c r="B13" s="10"/>
      <c r="C13" s="8"/>
      <c r="D13" s="8"/>
      <c r="E13" s="8"/>
    </row>
    <row r="14" spans="1:5" ht="21" customHeight="1">
      <c r="A14" s="10"/>
      <c r="B14" s="10"/>
      <c r="C14" s="8"/>
      <c r="D14" s="8"/>
      <c r="E14" s="8"/>
    </row>
    <row r="15" spans="1:5" ht="21" customHeight="1">
      <c r="A15" s="5" t="s">
        <v>162</v>
      </c>
      <c r="B15" s="5"/>
      <c r="C15" s="8"/>
      <c r="D15" s="8"/>
      <c r="E15" s="8"/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 7小7</cp:lastModifiedBy>
  <cp:lastPrinted>2016-11-21T09:07:35Z</cp:lastPrinted>
  <dcterms:created xsi:type="dcterms:W3CDTF">2016-11-10T02:01:16Z</dcterms:created>
  <dcterms:modified xsi:type="dcterms:W3CDTF">2022-03-14T03:07:36Z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85D68B8116614BA38176E93E5A1C2E8C</vt:lpwstr>
  </property>
</Properties>
</file>